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vvanacker\Dropbox\publicaties\articles\In Revision after Submission\Janet_ESurf\Revision2\"/>
    </mc:Choice>
  </mc:AlternateContent>
  <xr:revisionPtr revIDLastSave="0" documentId="13_ncr:1_{2871F2E7-869E-403A-9492-5A7E3AAF032B}" xr6:coauthVersionLast="36" xr6:coauthVersionMax="36" xr10:uidLastSave="{00000000-0000-0000-0000-000000000000}"/>
  <bookViews>
    <workbookView xWindow="0" yWindow="45" windowWidth="15960" windowHeight="18075" tabRatio="855" activeTab="3" xr2:uid="{00000000-000D-0000-FFFF-FFFF00000000}"/>
  </bookViews>
  <sheets>
    <sheet name="N10 corrected" sheetId="3" r:id="rId1"/>
    <sheet name="DATA_Cosmocalc" sheetId="4" r:id="rId2"/>
    <sheet name="CRNdepthSummary Sim" sheetId="12" r:id="rId3"/>
    <sheet name="ModelPerfSim" sheetId="15" r:id="rId4"/>
    <sheet name="NSE" sheetId="17" r:id="rId5"/>
    <sheet name="ChiSq" sheetId="19" r:id="rId6"/>
    <sheet name="NSE (No deflation)" sheetId="18" r:id="rId7"/>
    <sheet name="CosmoCalcVars" sheetId="7" state="hidden" r:id="rId8"/>
  </sheets>
  <definedNames>
    <definedName name="_xlnm._FilterDatabase" localSheetId="1" hidden="1">DATA_Cosmocalc!#REF!</definedName>
    <definedName name="AlBeLogOrLin">CosmoCalcVars!$A$59</definedName>
    <definedName name="B_o">CosmoCalcVars!$A$47</definedName>
    <definedName name="ConfiLevel">CosmoCalcVars!$A$67</definedName>
    <definedName name="detail">CosmoCalcVars!$A$62</definedName>
    <definedName name="equation">CosmoCalcVars!$A$45</definedName>
    <definedName name="exponent">CosmoCalcVars!$A$52</definedName>
    <definedName name="F_10Be0">CosmoCalcVars!$A$29</definedName>
    <definedName name="F_10Be1">CosmoCalcVars!$A$30</definedName>
    <definedName name="F_10Be2">CosmoCalcVars!$A$31</definedName>
    <definedName name="F_10Be3">CosmoCalcVars!$A$32</definedName>
    <definedName name="F_14C0">CosmoCalcVars!$A$21</definedName>
    <definedName name="F_14C1">CosmoCalcVars!$A$22</definedName>
    <definedName name="F_14C2">CosmoCalcVars!$A$23</definedName>
    <definedName name="F_14C3">CosmoCalcVars!$A$24</definedName>
    <definedName name="F_21Ne0">CosmoCalcVars!$A$17</definedName>
    <definedName name="F_21Ne1">CosmoCalcVars!$A$18</definedName>
    <definedName name="F_21Ne2">CosmoCalcVars!$A$19</definedName>
    <definedName name="F_21Ne3">CosmoCalcVars!$A$20</definedName>
    <definedName name="F_26Al0">CosmoCalcVars!$A$25</definedName>
    <definedName name="F_26Al1">CosmoCalcVars!$A$26</definedName>
    <definedName name="F_26Al2">CosmoCalcVars!$A$27</definedName>
    <definedName name="F_26Al3">CosmoCalcVars!$A$28</definedName>
    <definedName name="F_36Cl0">CosmoCalcVars!$A$33</definedName>
    <definedName name="F_36Cl1">CosmoCalcVars!$A$34</definedName>
    <definedName name="F_36Cl2">CosmoCalcVars!$A$35</definedName>
    <definedName name="F_36Cl3">CosmoCalcVars!$A$36</definedName>
    <definedName name="F_3He0">CosmoCalcVars!$A$13</definedName>
    <definedName name="F_3He1">CosmoCalcVars!$A$14</definedName>
    <definedName name="F_3He2">CosmoCalcVars!$A$15</definedName>
    <definedName name="F_3He3">CosmoCalcVars!$A$16</definedName>
    <definedName name="G_o">CosmoCalcVars!$A$49</definedName>
    <definedName name="L_0">CosmoCalcVars!$A$9</definedName>
    <definedName name="L_1">CosmoCalcVars!$A$10</definedName>
    <definedName name="L_10Be">CosmoCalcVars!$A$4</definedName>
    <definedName name="L_14C">CosmoCalcVars!$A$5</definedName>
    <definedName name="L_2">CosmoCalcVars!$A$11</definedName>
    <definedName name="L_21Ne">CosmoCalcVars!$A$6</definedName>
    <definedName name="L_26Al">CosmoCalcVars!$A$7</definedName>
    <definedName name="L_3">CosmoCalcVars!$A$12</definedName>
    <definedName name="L_36Cl">CosmoCalcVars!$A$8</definedName>
    <definedName name="L_3He">CosmoCalcVars!$A$3</definedName>
    <definedName name="MetropIter">CosmoCalcVars!$A$66</definedName>
    <definedName name="MM_0">CosmoCalcVars!$A$51</definedName>
    <definedName name="n_10BeCals">CosmoCalcVars!$A$68</definedName>
    <definedName name="n_14CCals">CosmoCalcVars!$A$72</definedName>
    <definedName name="n_21NeCals">CosmoCalcVars!$A$70</definedName>
    <definedName name="n_26AlCals">CosmoCalcVars!$A$69</definedName>
    <definedName name="n_36ClCals">CosmoCalcVars!$A$73</definedName>
    <definedName name="n_3HeCals">CosmoCalcVars!$A$71</definedName>
    <definedName name="NeBeLogOrLin">CosmoCalcVars!$A$60</definedName>
    <definedName name="NewtonOption">CosmoCalcVars!$A$65</definedName>
    <definedName name="P_10Be">CosmoCalcVars!$A$41</definedName>
    <definedName name="P_14C">CosmoCalcVars!$A$39</definedName>
    <definedName name="P_21Ne">CosmoCalcVars!$A$38</definedName>
    <definedName name="P_21Ne10Be">CosmoCalcVars!$A$43</definedName>
    <definedName name="P_26Al">CosmoCalcVars!$A$40</definedName>
    <definedName name="P_36Cl">CosmoCalcVars!$A$42</definedName>
    <definedName name="P_3He">CosmoCalcVars!$A$37</definedName>
    <definedName name="P_o">CosmoCalcVars!$A$50</definedName>
    <definedName name="PlotEllipse">CosmoCalcVars!$A$64</definedName>
    <definedName name="R_d">CosmoCalcVars!$A$48</definedName>
    <definedName name="Replace">CosmoCalcVars!$A$61</definedName>
    <definedName name="rho">CosmoCalcVars!$A$2</definedName>
    <definedName name="scaling">CosmoCalcVars!$A$44</definedName>
    <definedName name="sigma">CosmoCalcVars!$A$53</definedName>
    <definedName name="T_o">CosmoCalcVars!$A$46</definedName>
    <definedName name="tieNe2Be">CosmoCalcVars!$A$74</definedName>
    <definedName name="version">CosmoCalcVars!$A$1</definedName>
    <definedName name="xMax">CosmoCalcVars!$A$56</definedName>
    <definedName name="xMin">CosmoCalcVars!$A$55</definedName>
    <definedName name="yMax">CosmoCalcVars!$A$58</definedName>
    <definedName name="yMin">CosmoCalcVars!$A$57</definedName>
    <definedName name="Zero">CosmoCalcVars!$A$54</definedName>
    <definedName name="zeroerosion">CosmoCalcVars!$A$63</definedName>
  </definedNames>
  <calcPr calcId="191029"/>
</workbook>
</file>

<file path=xl/calcChain.xml><?xml version="1.0" encoding="utf-8"?>
<calcChain xmlns="http://schemas.openxmlformats.org/spreadsheetml/2006/main">
  <c r="Q51" i="12" l="1"/>
  <c r="Q42" i="12"/>
  <c r="Q39" i="12"/>
  <c r="Q44" i="12" s="1"/>
  <c r="Q43" i="12" l="1"/>
  <c r="Q45" i="12" s="1"/>
  <c r="O13" i="4" l="1"/>
  <c r="P13" i="4" s="1"/>
  <c r="O11" i="4"/>
  <c r="P11" i="4" s="1"/>
  <c r="O12" i="4"/>
  <c r="P12" i="4" s="1"/>
  <c r="O10" i="4"/>
  <c r="P10" i="4" s="1"/>
  <c r="P5" i="4" l="1"/>
  <c r="P6" i="4"/>
  <c r="P7" i="4"/>
  <c r="P8" i="4"/>
  <c r="P9" i="4"/>
  <c r="P4" i="4"/>
  <c r="K5" i="3"/>
  <c r="K6" i="3"/>
  <c r="K7" i="3"/>
  <c r="K8" i="3"/>
  <c r="K9" i="3"/>
  <c r="K10" i="3"/>
  <c r="K11" i="3"/>
  <c r="K12" i="3"/>
  <c r="K13" i="3"/>
  <c r="K4" i="3"/>
  <c r="G5" i="3" l="1"/>
  <c r="L5" i="3" s="1"/>
  <c r="G6" i="3"/>
  <c r="L6" i="3" s="1"/>
  <c r="G11" i="3"/>
  <c r="L11" i="3" s="1"/>
  <c r="G8" i="3"/>
  <c r="L8" i="3" s="1"/>
  <c r="G13" i="3"/>
  <c r="L13" i="3" s="1"/>
  <c r="G12" i="3"/>
  <c r="L12" i="3" s="1"/>
  <c r="G7" i="3"/>
  <c r="L7" i="3" s="1"/>
  <c r="G4" i="3"/>
  <c r="L4" i="3" s="1"/>
  <c r="M4" i="3" s="1"/>
  <c r="G9" i="3"/>
  <c r="L9" i="3" s="1"/>
  <c r="G10" i="3"/>
  <c r="L10" i="3" s="1"/>
  <c r="M11" i="3" l="1"/>
  <c r="M12" i="3"/>
  <c r="M6" i="3"/>
  <c r="M9" i="3"/>
  <c r="M5" i="3"/>
  <c r="M13" i="3"/>
  <c r="M8" i="3"/>
  <c r="M7" i="3"/>
  <c r="M1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ortega</author>
  </authors>
  <commentList>
    <comment ref="K2" authorId="0" shapeId="0" xr:uid="{00000000-0006-0000-0200-000002000000}">
      <text>
        <r>
          <rPr>
            <sz val="11"/>
            <color indexed="8"/>
            <rFont val="Helvetica"/>
          </rPr>
          <t>ortega:
Eq 6. atoms 10Be / gram sample. Greg Balco 2006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ortega</author>
    <author>SIWS</author>
  </authors>
  <commentList>
    <comment ref="R27" authorId="0" shapeId="0" xr:uid="{E2F545CF-61F9-4AB2-A038-A8CDCECCBAFF}">
      <text>
        <r>
          <rPr>
            <sz val="11"/>
            <color indexed="8"/>
            <rFont val="Helvetica"/>
          </rPr>
          <t>ortega:
Eq 6. atoms 10Be / gram sample. Greg Balco 2006</t>
        </r>
      </text>
    </comment>
    <comment ref="S46" authorId="1" shapeId="0" xr:uid="{AEDD5185-DC52-4FFC-AFB4-139B10A2120A}">
      <text>
        <r>
          <rPr>
            <sz val="11"/>
            <color indexed="8"/>
            <rFont val="Helvetica"/>
          </rPr>
          <t>SIWS:
Kounov SL 2015</t>
        </r>
      </text>
    </comment>
  </commentList>
</comments>
</file>

<file path=xl/sharedStrings.xml><?xml version="1.0" encoding="utf-8"?>
<sst xmlns="http://schemas.openxmlformats.org/spreadsheetml/2006/main" count="562" uniqueCount="443">
  <si>
    <t>TB1884</t>
  </si>
  <si>
    <t>SA-LB_DP30</t>
  </si>
  <si>
    <t>TB1886</t>
  </si>
  <si>
    <t>SA-LB_DP0</t>
  </si>
  <si>
    <t>TB1887</t>
  </si>
  <si>
    <t>SA-PA_ped</t>
  </si>
  <si>
    <t>TB1888</t>
  </si>
  <si>
    <t>SA-LB_ped3</t>
  </si>
  <si>
    <t>TB1892</t>
  </si>
  <si>
    <t>SA-LB_DP150</t>
  </si>
  <si>
    <t>TB1893</t>
  </si>
  <si>
    <t>SA-LB_DP255</t>
  </si>
  <si>
    <t>TB1894</t>
  </si>
  <si>
    <t>SA-LB_ped4</t>
  </si>
  <si>
    <t>TB1895</t>
  </si>
  <si>
    <t>SA-LB_DP85</t>
  </si>
  <si>
    <t>TB1896</t>
  </si>
  <si>
    <t>SA-LB_ped2</t>
  </si>
  <si>
    <t>TB1897</t>
  </si>
  <si>
    <t>SA-LB_ped1</t>
  </si>
  <si>
    <t>Sample</t>
  </si>
  <si>
    <t>Comment</t>
  </si>
  <si>
    <t>BE9</t>
  </si>
  <si>
    <t>Be10/Be9</t>
  </si>
  <si>
    <t>ERROR</t>
  </si>
  <si>
    <t>"Bor"</t>
  </si>
  <si>
    <t>CARRIER</t>
  </si>
  <si>
    <t>Q Sample</t>
  </si>
  <si>
    <t xml:space="preserve">n*10,B </t>
  </si>
  <si>
    <t>N10</t>
  </si>
  <si>
    <t>ERROR(N10)</t>
  </si>
  <si>
    <t>ERROR%</t>
  </si>
  <si>
    <t>Label</t>
  </si>
  <si>
    <t>[nA]</t>
  </si>
  <si>
    <t>[1E-12]</t>
  </si>
  <si>
    <t>(%)</t>
  </si>
  <si>
    <t>Count</t>
  </si>
  <si>
    <t>g</t>
  </si>
  <si>
    <t>atoms /gram</t>
  </si>
  <si>
    <t>cm</t>
  </si>
  <si>
    <t>g cm-3</t>
  </si>
  <si>
    <t>mean</t>
  </si>
  <si>
    <t>stdev</t>
  </si>
  <si>
    <t>Avogadro</t>
  </si>
  <si>
    <t>Abe</t>
  </si>
  <si>
    <t>Sample name</t>
  </si>
  <si>
    <t>thickness/depth</t>
  </si>
  <si>
    <t>sample density</t>
  </si>
  <si>
    <t>Be 10</t>
  </si>
  <si>
    <t>+/-</t>
  </si>
  <si>
    <t>DD</t>
  </si>
  <si>
    <t>m</t>
  </si>
  <si>
    <t>Dunai scaling</t>
  </si>
  <si>
    <t>atoms g-1</t>
  </si>
  <si>
    <t>depth profile (30cm)</t>
  </si>
  <si>
    <t>Laingsburg pediment, depth</t>
  </si>
  <si>
    <t>depth profile (0cm)</t>
  </si>
  <si>
    <t>Prince Albert pediment</t>
  </si>
  <si>
    <t>pediment, boulder top</t>
  </si>
  <si>
    <t>Laingsburg pediment</t>
  </si>
  <si>
    <t>depth profile (150cm)</t>
  </si>
  <si>
    <t>depth profile (255cm)</t>
  </si>
  <si>
    <t>depth profile (85cm)</t>
  </si>
  <si>
    <t xml:space="preserve">No erosion </t>
  </si>
  <si>
    <t>Erosion 0,03cm/ky</t>
  </si>
  <si>
    <t>Maximum Erosion Values</t>
  </si>
  <si>
    <t>Inclination</t>
  </si>
  <si>
    <t>Atmospheric depth (g/cm2)</t>
  </si>
  <si>
    <t>Age</t>
  </si>
  <si>
    <t>Err (1s)</t>
  </si>
  <si>
    <t>Age (ka)</t>
  </si>
  <si>
    <t>E rate (cm/kyr)</t>
  </si>
  <si>
    <t>attenuation length (g/cm²)</t>
  </si>
  <si>
    <t>Depth</t>
  </si>
  <si>
    <t>P (at/g/yr)</t>
  </si>
  <si>
    <t>spallation</t>
  </si>
  <si>
    <t>Braucher et al. 2003</t>
  </si>
  <si>
    <t>neg muon capture</t>
  </si>
  <si>
    <t>fast muon reactions</t>
  </si>
  <si>
    <t>bulk density (rho)</t>
  </si>
  <si>
    <t>g/cm³</t>
  </si>
  <si>
    <t>1,45 to 1,75</t>
  </si>
  <si>
    <t>lat</t>
  </si>
  <si>
    <t>°</t>
  </si>
  <si>
    <t>long</t>
  </si>
  <si>
    <t>altitude</t>
  </si>
  <si>
    <t>S2007N</t>
  </si>
  <si>
    <t>decay constant</t>
  </si>
  <si>
    <t>yr-1</t>
  </si>
  <si>
    <t>N(meas)</t>
  </si>
  <si>
    <t>N(10Be)</t>
  </si>
  <si>
    <t>Reference</t>
  </si>
  <si>
    <t>N(26Al)</t>
  </si>
  <si>
    <t>N(21Ne)</t>
  </si>
  <si>
    <t>N(3He)</t>
  </si>
  <si>
    <t>N(36Cl)</t>
  </si>
  <si>
    <t>N(14C)</t>
  </si>
  <si>
    <t>W86-1, Nishiizumi et al. (1989)</t>
  </si>
  <si>
    <t>W86-8, Niedermann (2000)</t>
  </si>
  <si>
    <t>LBA-98-064, Ackert et al., 2003</t>
  </si>
  <si>
    <t>TH, Stone et al. (1996)</t>
  </si>
  <si>
    <t>PP-4, Miller et al. (2006)</t>
  </si>
  <si>
    <t>W86-3, Nishiizumi et al. (1989)</t>
  </si>
  <si>
    <t>LBA-98-065, Ackert et al., 2003</t>
  </si>
  <si>
    <t>W86-4, Nishiizumi et al. (1989)</t>
  </si>
  <si>
    <t>LBA-98-093, Ackert et al., 2003</t>
  </si>
  <si>
    <t>W86-5, Nishiizumi et al. (1989)</t>
  </si>
  <si>
    <t>LBA-98-096, Ackert et al., 2003</t>
  </si>
  <si>
    <t>W86-6, Nishiizumi et al. (1989)</t>
  </si>
  <si>
    <t>PAT-98-072, Ackert et al., 2003</t>
  </si>
  <si>
    <t>W86-8, Nishiizumi et al. (1989)</t>
  </si>
  <si>
    <t>LBA-01-047, Ackert et al., 2003</t>
  </si>
  <si>
    <t>W86-10, Nishiizumi et al. (1989)</t>
  </si>
  <si>
    <t>W86-11, Nishiizumi et al. (1989)</t>
  </si>
  <si>
    <t>LBA-04-048, Ackert et al., 2003</t>
  </si>
  <si>
    <t>W86-12, Nishiizumi et al. (1989)</t>
  </si>
  <si>
    <t>LBA-01-048, Ackert et al., 2003</t>
  </si>
  <si>
    <t>W86-13, Nishiizumi et al. (1989)</t>
  </si>
  <si>
    <t>10596, Cerling and Craig, 1994</t>
  </si>
  <si>
    <t>KOE4, Kubik et al. (1998)</t>
  </si>
  <si>
    <t>WY-92-138, Gosse et al. (1999)</t>
  </si>
  <si>
    <t>KOE5, Kubik et al. (1998)</t>
  </si>
  <si>
    <t>WY-93-333, Gosse et al. (1999)</t>
  </si>
  <si>
    <t>10581, Cerling and Craig, 1994</t>
  </si>
  <si>
    <t>KOE6, Kubik et al. (1998)</t>
  </si>
  <si>
    <t>WY-93-334, Gosse et al. (1999)</t>
  </si>
  <si>
    <t>10586, Cerling and Craig, 1994</t>
  </si>
  <si>
    <t>KOE20, Kubik et al. (1998)</t>
  </si>
  <si>
    <t>WY-93-335, Gosse et al. (1999)</t>
  </si>
  <si>
    <t>8007, Cerling and Craig, 1994</t>
  </si>
  <si>
    <t>KOE101, Kubik et al. (1998)</t>
  </si>
  <si>
    <t>WY-93-336, Gosse et al. (1999)</t>
  </si>
  <si>
    <t>9352, Cerling and Craig, 1994</t>
  </si>
  <si>
    <t>06-NE-010-LIT, Balco et al. (2009)</t>
  </si>
  <si>
    <t>WY-93-339, Gosse et al. (1999)</t>
  </si>
  <si>
    <t>06-NE-011-LIT, Balco et al. (2009)</t>
  </si>
  <si>
    <t>SPA-O-1, Larsen (1996)</t>
  </si>
  <si>
    <t>06-NE-012-LIT, Balco et al. (2009)</t>
  </si>
  <si>
    <t>SPA-O-2, Larsen (1996)</t>
  </si>
  <si>
    <t>9354, Cerling and Craig, 1994</t>
  </si>
  <si>
    <t>06-NE-013-LIT, Balco et al. (2009)</t>
  </si>
  <si>
    <t>SPA-O-3, Larsen (1996)</t>
  </si>
  <si>
    <t>06-NE-001-HOL, Balco et al. (2009)</t>
  </si>
  <si>
    <t>SPA-O-4, Larsen (1996)</t>
  </si>
  <si>
    <t>9504, Cerling and Craig, 1994</t>
  </si>
  <si>
    <t>06-NE-002-LEV, Balco et al. (2009)</t>
  </si>
  <si>
    <t>SPA-O-5, Larsen (1996)</t>
  </si>
  <si>
    <t>06-NE-003-LEV, Balco et al. (2009)</t>
  </si>
  <si>
    <t>SPA-O-6, Larsen (1996)</t>
  </si>
  <si>
    <t>06-NE-004-LEV, Balco et al. (2009)</t>
  </si>
  <si>
    <t>SWR-B-8, Larsen (1996)</t>
  </si>
  <si>
    <t>TA1, Dunai and Wijbrans, 2000</t>
  </si>
  <si>
    <t>06-NE-005-ASH, Balco et al. (2009)</t>
  </si>
  <si>
    <t>SMH-B-9, Larsen (1996)</t>
  </si>
  <si>
    <t>TA2, Dunai and Wijbrans, 2000</t>
  </si>
  <si>
    <t>06-NE-006-ASH, Balco et al. (2009)</t>
  </si>
  <si>
    <t>SAF-B-10, Larsen (1996)</t>
  </si>
  <si>
    <t>TA3, Dunai and Wijbrans, 2000</t>
  </si>
  <si>
    <t>06-NE-008-PER, Balco et al. (2009)</t>
  </si>
  <si>
    <t>SAF-B-11, Larsen (1996)</t>
  </si>
  <si>
    <t>AFB1, Dunai and Wijbrans, 2000</t>
  </si>
  <si>
    <t>06-NE-009-PER, Balco et al. (2009)</t>
  </si>
  <si>
    <t>SAF-B-12, Larsen (1996)</t>
  </si>
  <si>
    <t>AFB2, Dunai and Wijbrans, 2000</t>
  </si>
  <si>
    <t>CH-1, Balco et al. (2009)</t>
  </si>
  <si>
    <t>SAF-O-13, Larsen (1996)</t>
  </si>
  <si>
    <t>AFB3, Dunai and Wijbrans, 2000</t>
  </si>
  <si>
    <t>CH-2, Balco et al. (2009)</t>
  </si>
  <si>
    <t>SAF-O-14, Larsen (1996)</t>
  </si>
  <si>
    <t>AFB4, Dunai and Wijbrans, 2000</t>
  </si>
  <si>
    <t>CH-3, Balco et al. (2009)</t>
  </si>
  <si>
    <t>Y1-2799, Licciardi et al., 1999</t>
  </si>
  <si>
    <t>CH-4, Balco et al. (2009)</t>
  </si>
  <si>
    <t>Y2-2742, Licciardi et al., 1999</t>
  </si>
  <si>
    <t>CH-5, Balco et al. (2009)</t>
  </si>
  <si>
    <t>Y3-2450, Licciardi et al., 1999</t>
  </si>
  <si>
    <t>CH-6, Balco et al. (2009)</t>
  </si>
  <si>
    <t>Y4-2833, Licciardi et al., 1999</t>
  </si>
  <si>
    <t>CH-7, Balco et al. (2009)</t>
  </si>
  <si>
    <t>Y5-2812, Licciardi et al., 1999</t>
  </si>
  <si>
    <t>CI2-01-01, Balco et al. (2009)</t>
  </si>
  <si>
    <t>B1-2676, Licciardi et al., 1999</t>
  </si>
  <si>
    <t>CI2-01-02, Balco et al. (2009)</t>
  </si>
  <si>
    <t>B2-3018, Licciardi et al., 1999</t>
  </si>
  <si>
    <t>CR03-90, Balco et al. (2009)</t>
  </si>
  <si>
    <t>B2-2674, Licciardi et al., 1999</t>
  </si>
  <si>
    <t>CR03-91, Balco et al. (2009)</t>
  </si>
  <si>
    <t>B3-3038, Licciardi et al., 1999</t>
  </si>
  <si>
    <t>CR03-92, Balco et al. (2009)</t>
  </si>
  <si>
    <t>B3-3039, Licciardi et al., 1999</t>
  </si>
  <si>
    <t>CR03-93, Balco et al. (2009)</t>
  </si>
  <si>
    <t>B4-2891, Licciardi et al., 1999</t>
  </si>
  <si>
    <t>CR03-94, Balco et al. (2009)</t>
  </si>
  <si>
    <t>B5-2776, Licciardi et al., 1999</t>
  </si>
  <si>
    <t>YDC08-2, Goehring et al. (2012)</t>
  </si>
  <si>
    <t>C1-2098, Licciardi et al., 1999</t>
  </si>
  <si>
    <t>YDC08-3, Goehring et al. (2012)</t>
  </si>
  <si>
    <t>C2-0914, Licciardi et al., 1999</t>
  </si>
  <si>
    <t>Braucher</t>
  </si>
  <si>
    <t>YDC08-4, Goehring et al. (2012)</t>
  </si>
  <si>
    <t>C2-3004, Licciardi et al., 1999</t>
  </si>
  <si>
    <t>YDC08-5, Goehring et al. (2012)</t>
  </si>
  <si>
    <t>C3-2830, Licciardi et al., 1999</t>
  </si>
  <si>
    <t>YDC08-7, Goehring et al. (2012)</t>
  </si>
  <si>
    <t>C4-2906, Licciardi et al., 1999</t>
  </si>
  <si>
    <t>YDC08-8, Goehring et al. (2012)</t>
  </si>
  <si>
    <t>C5-2877, Licciardi et al., 1999</t>
  </si>
  <si>
    <t>YDC08-9, Goehring et al. (2012)</t>
  </si>
  <si>
    <t>LB1-0886, Licciardi et al., 1999</t>
  </si>
  <si>
    <t>YDC08-10, Goehring et al. (2012)</t>
  </si>
  <si>
    <t>LB3-1444, Licciardi et al., 1999</t>
  </si>
  <si>
    <t>OL08-1, Goehring et al. (2012)</t>
  </si>
  <si>
    <t>IC02-16-19084, Licciardi et al., 2006</t>
  </si>
  <si>
    <t>OL08-3, Goehring et al. (2012)</t>
  </si>
  <si>
    <t>IC02-17-17338, Licciardi et al., 2006</t>
  </si>
  <si>
    <t>OL08-5, Goehring et al. (2012)</t>
  </si>
  <si>
    <t>IC02-19-19323, Licciardi et al., 2006</t>
  </si>
  <si>
    <t>OL08-7, Goehring et al. (2012)</t>
  </si>
  <si>
    <t>IC02-20-16373, Licciardi et al., 2006</t>
  </si>
  <si>
    <t>OL08-9, Goehring et al. (2012)</t>
  </si>
  <si>
    <t>LEIT-1-1067, Licciardi et al., 2006</t>
  </si>
  <si>
    <t>OL08-11, Goehring et al. (2012)</t>
  </si>
  <si>
    <t>LEIT-2-1374, Licciardi et al., 2006</t>
  </si>
  <si>
    <t>OL08-13, Goehring et al. (2012)</t>
  </si>
  <si>
    <t>LEIT-3-1191, Licciardi et al., 2006</t>
  </si>
  <si>
    <t>MR-08-01, Putnam et al. (2010)</t>
  </si>
  <si>
    <t>LEIT-4-1131, Licciardi et al., 2006</t>
  </si>
  <si>
    <t>log</t>
  </si>
  <si>
    <t>MR-08-02, Putnam et al. (2010)</t>
  </si>
  <si>
    <t>LEIT-5-1315, Licciardi et al., 2006</t>
  </si>
  <si>
    <t>MR-08-03, Putnam et al. (2010)</t>
  </si>
  <si>
    <t>LEIT-5-1129, Licciardi et al., 2006</t>
  </si>
  <si>
    <t>MR-08-04, Putnam et al. (2010)</t>
  </si>
  <si>
    <t>BUR-1-2410, Licciardi et al., 2006</t>
  </si>
  <si>
    <t>MR-08-05, Putnam et al. (2010)</t>
  </si>
  <si>
    <t>BUR-2-2401, Licciardi et al., 2006</t>
  </si>
  <si>
    <t>MR-08-13, Putnam et al. (2010)</t>
  </si>
  <si>
    <t>BUR-3-2713, Licciardi et al., 2006</t>
  </si>
  <si>
    <t>MR-08-14, Putnam et al. (2010)</t>
  </si>
  <si>
    <t>BUR-3-2780, Licciardi et al., 2006</t>
  </si>
  <si>
    <t>HE-06-02, Kaplan et al. (2011)</t>
  </si>
  <si>
    <t>BUR-4-2585, Licciardi et al., 2006</t>
  </si>
  <si>
    <t>HE-06-04, Kaplan et al. (2011)</t>
  </si>
  <si>
    <t>BUR-4-2854, Licciardi et al., 2006</t>
  </si>
  <si>
    <t>HE-07-11, Kaplan et al. (2011)</t>
  </si>
  <si>
    <t>BUR-5-2732, Licciardi et al., 2006</t>
  </si>
  <si>
    <t>HE-06-06, Kaplan et al. (2011)</t>
  </si>
  <si>
    <t>BUR-6-2792, Licciardi et al., 2006</t>
  </si>
  <si>
    <t>HE-06-07, Kaplan et al. (2011)</t>
  </si>
  <si>
    <t>IC02-1-18787, Licciardi et al., 2006</t>
  </si>
  <si>
    <t>HE-07-12, Kaplan et al. (2011)</t>
  </si>
  <si>
    <t>IC02-7-10543, Licciardi et al., 2006</t>
  </si>
  <si>
    <t>HE-07-13, Kaplan et al. (2011)</t>
  </si>
  <si>
    <t>IC02-10-25131, Licciardi et al., 2006</t>
  </si>
  <si>
    <t>HE-07-10, Kaplan et al. (2011)</t>
  </si>
  <si>
    <t>IC02-11-17430, Licciardi et al., 2006</t>
  </si>
  <si>
    <t>HE-06-05, Kaplan et al. (2011)</t>
  </si>
  <si>
    <t>KS87-47, Kurz et al., 1990</t>
  </si>
  <si>
    <t>HE-06-08, Kaplan et al. (2011)</t>
  </si>
  <si>
    <t>KS87-03, Kurz et al., 1990</t>
  </si>
  <si>
    <t>HE-06-01, Kaplan et al. (2011)</t>
  </si>
  <si>
    <t>KS87-14, Kurz et al., 1990</t>
  </si>
  <si>
    <t>HE-06-03, Kaplan et al. (2011)</t>
  </si>
  <si>
    <t>KS87-15, Kurz et al., 1990</t>
  </si>
  <si>
    <t>EQ-08-01, Kaplan et al. (2011)</t>
  </si>
  <si>
    <t>T87-4, Kurz et al., 1990</t>
  </si>
  <si>
    <t>EQ-08-06, Kaplan et al. (2011)</t>
  </si>
  <si>
    <t>EQ-08-05, Kaplan et al. (2011)</t>
  </si>
  <si>
    <t>KS87-31, Kurz et al., 1990</t>
  </si>
  <si>
    <t>PBS-08-09, Kaplan et al. (2011)</t>
  </si>
  <si>
    <t>T87-8, Kurz et al., 1990</t>
  </si>
  <si>
    <t>EQ-08-04, Kaplan et al. (2011)</t>
  </si>
  <si>
    <t>PBS-08-04, Kaplan et al. (2011)</t>
  </si>
  <si>
    <t>KS87-5, Kurz et al., 1990</t>
  </si>
  <si>
    <t>PBS-08-06, Kaplan et al. (2011)</t>
  </si>
  <si>
    <t>KS87-4, Kurz et al., 1990</t>
  </si>
  <si>
    <t>PBS-08-11, Kaplan et al. (2011)</t>
  </si>
  <si>
    <t>KS87-43, Kurz et al., 1990</t>
  </si>
  <si>
    <t>PBS-08-02, Kaplan et al. (2011)</t>
  </si>
  <si>
    <t>KS87-13, Kurz et al., 1990</t>
  </si>
  <si>
    <t>040906-03, Fenton et al. (2012)</t>
  </si>
  <si>
    <t>KS87-46, Kurz et al., 1990</t>
  </si>
  <si>
    <t>040906-04, Fenton et al. (2012)</t>
  </si>
  <si>
    <t>KS87-48, Kurz et al., 1990</t>
  </si>
  <si>
    <t>040906-02, Fenton et al. (2012)</t>
  </si>
  <si>
    <t>060906-14, Fenton et al. (2012)</t>
  </si>
  <si>
    <t>KS87-42, Kurz et al., 1990</t>
  </si>
  <si>
    <t>060906-15, Fenton et al. (2012)</t>
  </si>
  <si>
    <t>KS87-01C, Kurz et al., 1990</t>
  </si>
  <si>
    <t>060906-16, Fenton et al. (2012)</t>
  </si>
  <si>
    <t>KS87-08, Kurz et al., 1990</t>
  </si>
  <si>
    <t>11QOO-01, Young et al. (2013)</t>
  </si>
  <si>
    <t>KS87-07, Kurz et al., 1990</t>
  </si>
  <si>
    <t>11QOO-02, Young et al. (2013)</t>
  </si>
  <si>
    <t>RM88-9490, Kurz et al., 1990</t>
  </si>
  <si>
    <t>11QOO-03, Young et al. (2013)</t>
  </si>
  <si>
    <t>SI47, Blard et al., 2006</t>
  </si>
  <si>
    <t>11QOO-04, Young et al. (2013)</t>
  </si>
  <si>
    <t>SI41, Blard et al., 2006</t>
  </si>
  <si>
    <t>11QOO-05, Young et al. (2013)</t>
  </si>
  <si>
    <t>ML1A, Blard et al., 2006</t>
  </si>
  <si>
    <t>FST08-01, Young et al. (2013)</t>
  </si>
  <si>
    <t>ML1B, Blard et al., 2006</t>
  </si>
  <si>
    <t>FST08-02, Young et al. (2013)</t>
  </si>
  <si>
    <t>ML1C, Blard et al., 2006</t>
  </si>
  <si>
    <t>09GRO-08, Young et al. (2013)</t>
  </si>
  <si>
    <t>ML5A, Blard et al., 2006</t>
  </si>
  <si>
    <t>09GRO-09, Young et al. (2013)</t>
  </si>
  <si>
    <t>MK4, Blard et al., 2006</t>
  </si>
  <si>
    <t>09GRO-11, Young et al. (2013)</t>
  </si>
  <si>
    <t>TH-9354-C, Poreda and Cerling, 1992</t>
  </si>
  <si>
    <t>09GRO-12, Young et al. (2013)</t>
  </si>
  <si>
    <t>TH-9352-C, Poreda and Cerling, 1992</t>
  </si>
  <si>
    <t>CI2-01-1, Young et al. (2013)</t>
  </si>
  <si>
    <t>CI2-01-2, Young et al. (2013)</t>
  </si>
  <si>
    <t>CR-03-90, Young et al. (2013)</t>
  </si>
  <si>
    <t>TUN-1, Blard et al. (2013)</t>
  </si>
  <si>
    <t>CR-03-91, Young et al. (2013)</t>
  </si>
  <si>
    <t>TUN-2, Blard et al. (2013)</t>
  </si>
  <si>
    <t>CR-03-92, Young et al. (2013)</t>
  </si>
  <si>
    <t>TUN-3, Blard et al. (2013)</t>
  </si>
  <si>
    <t>CR-03-93, Young et al. (2013)</t>
  </si>
  <si>
    <t>TUN-4, Blard et al. (2013)</t>
  </si>
  <si>
    <t>CR-03-94, Young et al. (2013)</t>
  </si>
  <si>
    <t>TUN-5, Blard et al. (2013)</t>
  </si>
  <si>
    <t>Huancane IIa, Kelly et al. (2015)</t>
  </si>
  <si>
    <t>TU-101, Blard et al. (2013)</t>
  </si>
  <si>
    <t>TU-102, Blard et al. (2013)</t>
  </si>
  <si>
    <t>TU-103, Blard et al. (2013)</t>
  </si>
  <si>
    <t>TU-105, Blard et al. (2013)</t>
  </si>
  <si>
    <t>NS</t>
  </si>
  <si>
    <t>Erosion</t>
  </si>
  <si>
    <t>Pressure</t>
  </si>
  <si>
    <t>N(error)</t>
  </si>
  <si>
    <t>No Ero, Texp=0,6</t>
  </si>
  <si>
    <t>No Ero, Texp=1</t>
  </si>
  <si>
    <t>No Ero, Texp=3</t>
  </si>
  <si>
    <t>Ero = 0.3, Texp=1</t>
  </si>
  <si>
    <t>Ero=0.3, Texp=3</t>
  </si>
  <si>
    <t>ChiSqSum</t>
  </si>
  <si>
    <t>Ero = 0.6, Texp=1</t>
  </si>
  <si>
    <t>Ero=0.6, Texp=3</t>
  </si>
  <si>
    <t>version 3.0</t>
  </si>
  <si>
    <t>10Be/9Be</t>
  </si>
  <si>
    <t>Description</t>
  </si>
  <si>
    <t>Blank statistics (16 blanks)</t>
  </si>
  <si>
    <t>latitude centroid</t>
  </si>
  <si>
    <t>Median elevation</t>
  </si>
  <si>
    <t>Kounov (2015)</t>
  </si>
  <si>
    <t>Topo shielding correction</t>
  </si>
  <si>
    <t>Norton &amp; Vanacker (2009)</t>
  </si>
  <si>
    <t>inclination</t>
  </si>
  <si>
    <t>mbar</t>
  </si>
  <si>
    <t>SLHL = 4.28 at/g/yr</t>
  </si>
  <si>
    <t>S factor (Dunai scaling)</t>
  </si>
  <si>
    <t>ETH Sample</t>
  </si>
  <si>
    <t>SLHL (at/g/yr)</t>
  </si>
  <si>
    <t>S Scaling (Dunai scaling laws)</t>
  </si>
  <si>
    <t xml:space="preserve">Total 10Be production </t>
  </si>
  <si>
    <t>Production rate</t>
  </si>
  <si>
    <t>Braucher et al. 2011</t>
  </si>
  <si>
    <t>SUM</t>
  </si>
  <si>
    <t>Dunai</t>
  </si>
  <si>
    <t>Self shielding</t>
  </si>
  <si>
    <t>Depth shielding</t>
  </si>
  <si>
    <t>contribution to P</t>
  </si>
  <si>
    <t>Deflation</t>
  </si>
  <si>
    <t>No deflation</t>
  </si>
  <si>
    <t>No Ero, Texp=0,4</t>
  </si>
  <si>
    <t>Inherited conc = depth concentration</t>
  </si>
  <si>
    <t>No Ero, Texp=5</t>
  </si>
  <si>
    <t>NO inherited concentration</t>
  </si>
  <si>
    <t>Ero=0.3, Texp=0.4</t>
  </si>
  <si>
    <t>Ero=0.3, Texp=0,6</t>
  </si>
  <si>
    <t>Ero=0.3, Texp=5</t>
  </si>
  <si>
    <t>Ero=0.3, Texp=10</t>
  </si>
  <si>
    <t>Ero=0.3, Texp=15</t>
  </si>
  <si>
    <t>Ero=0.6, Texp=0.4</t>
  </si>
  <si>
    <t>Ero=0.6, Texp=0,6</t>
  </si>
  <si>
    <t>Ero=0.6, Texp=5</t>
  </si>
  <si>
    <t>Ero=0.6, Texp=10</t>
  </si>
  <si>
    <t>Ero=0.6, Texp=15</t>
  </si>
  <si>
    <t>Exposure age</t>
  </si>
  <si>
    <t>No Ero, Texp=2</t>
  </si>
  <si>
    <t>No Ero, Texp=10</t>
  </si>
  <si>
    <t>No Ero, Texp=15</t>
  </si>
  <si>
    <t>Ero=1.2, Texp=0.4</t>
  </si>
  <si>
    <t>Ero=1.2, Texp=0,6</t>
  </si>
  <si>
    <t>Ero = 1.2, Texp=1</t>
  </si>
  <si>
    <t>Ero=1.2, Texp=3</t>
  </si>
  <si>
    <t>Ero=1.2, Texp=5</t>
  </si>
  <si>
    <t>Ero=1.2, Texp=10</t>
  </si>
  <si>
    <t>Ero=1.2, Texp=15</t>
  </si>
  <si>
    <t>Ero=0.9, Texp=0.4</t>
  </si>
  <si>
    <t>Ero=0.9, Texp=0,6</t>
  </si>
  <si>
    <t>Ero =0.9, Texp=1</t>
  </si>
  <si>
    <t>Ero=0.9, Texp=3</t>
  </si>
  <si>
    <t>Ero=0.9, Texp=5</t>
  </si>
  <si>
    <t>Ero=0.9, Texp=10</t>
  </si>
  <si>
    <t>Ero=0.9, Texp=15</t>
  </si>
  <si>
    <t>Ero=0.15, Texp=0.4</t>
  </si>
  <si>
    <t>Ero=0.15, Texp=0,6</t>
  </si>
  <si>
    <t>Ero = 0.15, Texp=1</t>
  </si>
  <si>
    <t>Ero=0.15, Texp=3</t>
  </si>
  <si>
    <t>Ero=0.15, Texp=5</t>
  </si>
  <si>
    <t>Ero=0.15, Texp=10</t>
  </si>
  <si>
    <t>Ero=0.15, Texp=15</t>
  </si>
  <si>
    <t>MEASUREMENTS</t>
  </si>
  <si>
    <t>PARAMETER SETTINGS</t>
  </si>
  <si>
    <t>No Ero, Texp=20</t>
  </si>
  <si>
    <t>Ero = 0.15, Texp=2</t>
  </si>
  <si>
    <t>Ero=0.15, Texp=20</t>
  </si>
  <si>
    <t>Ero = 0.3, Texp=2</t>
  </si>
  <si>
    <t>Ero=0.3, Texp=20</t>
  </si>
  <si>
    <t>Ero = 0.6, Texp=2</t>
  </si>
  <si>
    <t>Ero=0.6, Texp=20</t>
  </si>
  <si>
    <t>Ero =0.9, Texp=2</t>
  </si>
  <si>
    <t>Ero=0.9, Texp=20</t>
  </si>
  <si>
    <t>Ero = 1.2, Texp=2</t>
  </si>
  <si>
    <t>Ero=1.2, Texp=20</t>
  </si>
  <si>
    <t>Ero=1.5, Texp=0.4</t>
  </si>
  <si>
    <t>Ero=1.5, Texp=0,6</t>
  </si>
  <si>
    <t>Ero = 1.5, Texp=1</t>
  </si>
  <si>
    <t>Ero = 1.5, Texp=2</t>
  </si>
  <si>
    <t>Ero=1.5, Texp=3</t>
  </si>
  <si>
    <t>Ero=1.5, Texp=5</t>
  </si>
  <si>
    <t>Ero=1.5, Texp=10</t>
  </si>
  <si>
    <t>Ero=1.5, Texp=15</t>
  </si>
  <si>
    <t>Ero=1.5, Texp=20</t>
  </si>
  <si>
    <t>E=0</t>
  </si>
  <si>
    <t>E=0.15</t>
  </si>
  <si>
    <t>E=0.30</t>
  </si>
  <si>
    <t>E=0.60</t>
  </si>
  <si>
    <t>E=0.90</t>
  </si>
  <si>
    <t>E=1.2</t>
  </si>
  <si>
    <t>E=1.5</t>
  </si>
  <si>
    <t>Measured 10Be depth profile</t>
  </si>
  <si>
    <t>reconstructed depth</t>
  </si>
  <si>
    <t>orginal depth</t>
  </si>
  <si>
    <t xml:space="preserve">Goodness-of-fit of model simulations for CRN depth profiles </t>
  </si>
  <si>
    <t>NSE_deflation</t>
  </si>
  <si>
    <t>ChiSq_deflation</t>
  </si>
  <si>
    <t>NSE_NoDeflation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</si>
</sst>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8" formatCode="0.000E+00"/>
    <numFmt numFmtId="169" formatCode="0.000000"/>
  </numFmts>
  <fonts count="11" x14ac:knownFonts="1">
    <font>
      <sz val="11"/>
      <color indexed="8"/>
      <name val="Calibri"/>
    </font>
    <font>
      <b/>
      <sz val="11"/>
      <color indexed="8"/>
      <name val="Calibri"/>
      <family val="2"/>
    </font>
    <font>
      <sz val="10"/>
      <color indexed="8"/>
      <name val="Verdana"/>
      <family val="2"/>
    </font>
    <font>
      <b/>
      <sz val="10"/>
      <color indexed="8"/>
      <name val="Arial"/>
      <family val="2"/>
    </font>
    <font>
      <sz val="11"/>
      <color indexed="8"/>
      <name val="Helvetica"/>
    </font>
    <font>
      <sz val="9"/>
      <color indexed="8"/>
      <name val="Arial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10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ck">
        <color indexed="20"/>
      </right>
      <top style="thin">
        <color indexed="10"/>
      </top>
      <bottom style="thin">
        <color indexed="10"/>
      </bottom>
      <diagonal/>
    </border>
    <border>
      <left style="thick">
        <color indexed="20"/>
      </left>
      <right style="thin">
        <color indexed="10"/>
      </right>
      <top style="thick">
        <color indexed="2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20"/>
      </top>
      <bottom style="thin">
        <color indexed="10"/>
      </bottom>
      <diagonal/>
    </border>
    <border>
      <left style="thin">
        <color indexed="10"/>
      </left>
      <right style="thick">
        <color indexed="20"/>
      </right>
      <top style="thick">
        <color indexed="20"/>
      </top>
      <bottom style="thin">
        <color indexed="10"/>
      </bottom>
      <diagonal/>
    </border>
    <border>
      <left style="thick">
        <color indexed="2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ck">
        <color indexed="20"/>
      </left>
      <right style="thin">
        <color indexed="10"/>
      </right>
      <top style="thin">
        <color indexed="10"/>
      </top>
      <bottom style="thick">
        <color indexed="2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indexed="20"/>
      </bottom>
      <diagonal/>
    </border>
    <border>
      <left style="thin">
        <color indexed="10"/>
      </left>
      <right style="thick">
        <color indexed="20"/>
      </right>
      <top style="thin">
        <color indexed="10"/>
      </top>
      <bottom style="thick">
        <color indexed="2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thin">
        <color indexed="10"/>
      </top>
      <bottom/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20"/>
      </left>
      <right style="thick">
        <color indexed="20"/>
      </right>
      <top style="thin">
        <color indexed="10"/>
      </top>
      <bottom style="thick">
        <color indexed="20"/>
      </bottom>
      <diagonal/>
    </border>
    <border>
      <left style="thick">
        <color indexed="20"/>
      </left>
      <right style="thick">
        <color indexed="20"/>
      </right>
      <top style="thick">
        <color indexed="20"/>
      </top>
      <bottom style="thin">
        <color indexed="10"/>
      </bottom>
      <diagonal/>
    </border>
    <border>
      <left style="thick">
        <color indexed="20"/>
      </left>
      <right style="thick">
        <color indexed="20"/>
      </right>
      <top style="thin">
        <color indexed="10"/>
      </top>
      <bottom style="thin">
        <color indexed="10"/>
      </bottom>
      <diagonal/>
    </border>
    <border>
      <left style="thick">
        <color theme="6" tint="-0.499984740745262"/>
      </left>
      <right style="thick">
        <color indexed="20"/>
      </right>
      <top style="thick">
        <color theme="6" tint="-0.499984740745262"/>
      </top>
      <bottom style="thin">
        <color indexed="10"/>
      </bottom>
      <diagonal/>
    </border>
    <border>
      <left style="thick">
        <color theme="6" tint="-0.499984740745262"/>
      </left>
      <right style="thick">
        <color indexed="20"/>
      </right>
      <top style="thin">
        <color indexed="10"/>
      </top>
      <bottom style="thick">
        <color indexed="20"/>
      </bottom>
      <diagonal/>
    </border>
    <border>
      <left style="thin">
        <color indexed="10"/>
      </left>
      <right style="thin">
        <color indexed="10"/>
      </right>
      <top/>
      <bottom style="thick">
        <color indexed="20"/>
      </bottom>
      <diagonal/>
    </border>
    <border>
      <left style="thick">
        <color theme="6" tint="-0.499984740745262"/>
      </left>
      <right style="thin">
        <color indexed="10"/>
      </right>
      <top style="thick">
        <color theme="6" tint="-0.49998474074526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ck">
        <color theme="6" tint="-0.499984740745262"/>
      </top>
      <bottom style="thin">
        <color indexed="10"/>
      </bottom>
      <diagonal/>
    </border>
    <border>
      <left/>
      <right/>
      <top style="thick">
        <color theme="6" tint="-0.499984740745262"/>
      </top>
      <bottom/>
      <diagonal/>
    </border>
    <border>
      <left style="thin">
        <color indexed="10"/>
      </left>
      <right style="thick">
        <color theme="6" tint="-0.499984740745262"/>
      </right>
      <top style="thick">
        <color theme="6" tint="-0.499984740745262"/>
      </top>
      <bottom style="thin">
        <color indexed="10"/>
      </bottom>
      <diagonal/>
    </border>
    <border>
      <left style="thick">
        <color theme="6" tint="-0.499984740745262"/>
      </left>
      <right style="thin">
        <color indexed="10"/>
      </right>
      <top style="thin">
        <color indexed="10"/>
      </top>
      <bottom style="thick">
        <color theme="6" tint="-0.49998474074526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theme="6" tint="-0.499984740745262"/>
      </bottom>
      <diagonal/>
    </border>
    <border>
      <left style="thin">
        <color indexed="10"/>
      </left>
      <right style="thick">
        <color theme="6" tint="-0.499984740745262"/>
      </right>
      <top style="thin">
        <color indexed="10"/>
      </top>
      <bottom style="thick">
        <color theme="6" tint="-0.499984740745262"/>
      </bottom>
      <diagonal/>
    </border>
    <border>
      <left style="thick">
        <color theme="6" tint="-0.49998474074526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ck">
        <color theme="6" tint="-0.499984740745262"/>
      </right>
      <top style="thin">
        <color indexed="10"/>
      </top>
      <bottom style="thin">
        <color indexed="10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/>
      <diagonal/>
    </border>
    <border>
      <left style="thick">
        <color theme="6" tint="-0.499984740745262"/>
      </left>
      <right style="thick">
        <color theme="6" tint="-0.499984740745262"/>
      </right>
      <top/>
      <bottom/>
      <diagonal/>
    </border>
    <border>
      <left style="thick">
        <color theme="6" tint="-0.499984740745262"/>
      </left>
      <right style="thin">
        <color indexed="10"/>
      </right>
      <top/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ck">
        <color indexed="20"/>
      </left>
      <right style="thin">
        <color theme="0" tint="-0.24994659260841701"/>
      </right>
      <top style="thick">
        <color indexed="2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indexed="2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indexed="20"/>
      </right>
      <top style="thick">
        <color indexed="20"/>
      </top>
      <bottom style="thin">
        <color theme="0" tint="-0.24994659260841701"/>
      </bottom>
      <diagonal/>
    </border>
    <border>
      <left style="thick">
        <color indexed="2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indexed="2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indexed="20"/>
      </bottom>
      <diagonal/>
    </border>
    <border>
      <left style="thin">
        <color theme="0" tint="-0.24994659260841701"/>
      </left>
      <right style="thick">
        <color indexed="20"/>
      </right>
      <top style="thin">
        <color theme="0" tint="-0.24994659260841701"/>
      </top>
      <bottom style="thick">
        <color indexed="20"/>
      </bottom>
      <diagonal/>
    </border>
    <border>
      <left style="thick">
        <color theme="6" tint="-0.24994659260841701"/>
      </left>
      <right style="thin">
        <color theme="0" tint="-0.24994659260841701"/>
      </right>
      <top style="thick">
        <color indexed="20"/>
      </top>
      <bottom style="thin">
        <color theme="0" tint="-0.24994659260841701"/>
      </bottom>
      <diagonal/>
    </border>
    <border>
      <left style="thick">
        <color theme="6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6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indexed="20"/>
      </bottom>
      <diagonal/>
    </border>
    <border>
      <left style="thin">
        <color theme="0" tint="-0.24994659260841701"/>
      </left>
      <right style="thick">
        <color theme="6" tint="-0.24994659260841701"/>
      </right>
      <top style="thick">
        <color indexed="2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6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10"/>
      </left>
      <right style="thick">
        <color theme="6" tint="-0.24994659260841701"/>
      </right>
      <top style="thin">
        <color indexed="10"/>
      </top>
      <bottom style="thick">
        <color indexed="20"/>
      </bottom>
      <diagonal/>
    </border>
    <border>
      <left/>
      <right style="thin">
        <color indexed="10"/>
      </right>
      <top style="medium">
        <color indexed="8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thin">
        <color indexed="10"/>
      </bottom>
      <diagonal/>
    </border>
    <border>
      <left style="thin">
        <color indexed="10"/>
      </left>
      <right style="medium">
        <color indexed="64"/>
      </right>
      <top style="medium">
        <color indexed="64"/>
      </top>
      <bottom style="thin">
        <color indexed="10"/>
      </bottom>
      <diagonal/>
    </border>
    <border>
      <left style="medium">
        <color indexed="64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64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10"/>
      </right>
      <top style="thin">
        <color indexed="10"/>
      </top>
      <bottom style="medium">
        <color indexed="64"/>
      </bottom>
      <diagonal/>
    </border>
    <border>
      <left style="thin">
        <color indexed="10"/>
      </left>
      <right style="medium">
        <color indexed="64"/>
      </right>
      <top style="thin">
        <color indexed="10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medium">
        <color indexed="64"/>
      </top>
      <bottom style="thin">
        <color indexed="10"/>
      </bottom>
      <diagonal/>
    </border>
    <border>
      <left/>
      <right style="medium">
        <color indexed="64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medium">
        <color indexed="64"/>
      </bottom>
      <diagonal/>
    </border>
    <border>
      <left/>
      <right style="medium">
        <color indexed="64"/>
      </right>
      <top style="thin">
        <color indexed="10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62">
    <xf numFmtId="0" fontId="0" fillId="0" borderId="0" xfId="0" applyFont="1" applyAlignment="1"/>
    <xf numFmtId="0" fontId="0" fillId="2" borderId="1" xfId="0" applyNumberFormat="1" applyFont="1" applyFill="1" applyBorder="1" applyAlignment="1"/>
    <xf numFmtId="1" fontId="0" fillId="2" borderId="1" xfId="0" applyNumberFormat="1" applyFont="1" applyFill="1" applyBorder="1" applyAlignment="1"/>
    <xf numFmtId="49" fontId="0" fillId="2" borderId="1" xfId="0" applyNumberFormat="1" applyFont="1" applyFill="1" applyBorder="1" applyAlignment="1"/>
    <xf numFmtId="2" fontId="0" fillId="2" borderId="1" xfId="0" applyNumberFormat="1" applyFont="1" applyFill="1" applyBorder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49" fontId="5" fillId="2" borderId="17" xfId="0" applyNumberFormat="1" applyFont="1" applyFill="1" applyBorder="1" applyAlignment="1"/>
    <xf numFmtId="49" fontId="5" fillId="2" borderId="18" xfId="0" applyNumberFormat="1" applyFont="1" applyFill="1" applyBorder="1" applyAlignment="1"/>
    <xf numFmtId="49" fontId="5" fillId="2" borderId="19" xfId="0" applyNumberFormat="1" applyFont="1" applyFill="1" applyBorder="1" applyAlignment="1"/>
    <xf numFmtId="0" fontId="6" fillId="2" borderId="3" xfId="0" applyNumberFormat="1" applyFont="1" applyFill="1" applyBorder="1" applyAlignment="1"/>
    <xf numFmtId="0" fontId="6" fillId="2" borderId="2" xfId="0" applyNumberFormat="1" applyFont="1" applyFill="1" applyBorder="1" applyAlignment="1"/>
    <xf numFmtId="0" fontId="5" fillId="2" borderId="21" xfId="0" applyNumberFormat="1" applyFont="1" applyFill="1" applyBorder="1" applyAlignment="1"/>
    <xf numFmtId="49" fontId="5" fillId="2" borderId="22" xfId="0" applyNumberFormat="1" applyFont="1" applyFill="1" applyBorder="1" applyAlignment="1"/>
    <xf numFmtId="0" fontId="5" fillId="2" borderId="22" xfId="0" applyNumberFormat="1" applyFont="1" applyFill="1" applyBorder="1" applyAlignment="1"/>
    <xf numFmtId="49" fontId="5" fillId="2" borderId="23" xfId="0" applyNumberFormat="1" applyFont="1" applyFill="1" applyBorder="1" applyAlignment="1"/>
    <xf numFmtId="0" fontId="6" fillId="2" borderId="20" xfId="0" applyNumberFormat="1" applyFont="1" applyFill="1" applyBorder="1" applyAlignment="1"/>
    <xf numFmtId="0" fontId="6" fillId="2" borderId="1" xfId="0" applyNumberFormat="1" applyFont="1" applyFill="1" applyBorder="1" applyAlignment="1"/>
    <xf numFmtId="49" fontId="5" fillId="2" borderId="20" xfId="0" applyNumberFormat="1" applyFont="1" applyFill="1" applyBorder="1" applyAlignment="1"/>
    <xf numFmtId="49" fontId="6" fillId="2" borderId="1" xfId="0" applyNumberFormat="1" applyFont="1" applyFill="1" applyBorder="1" applyAlignment="1"/>
    <xf numFmtId="166" fontId="6" fillId="2" borderId="1" xfId="0" applyNumberFormat="1" applyFont="1" applyFill="1" applyBorder="1" applyAlignment="1"/>
    <xf numFmtId="165" fontId="6" fillId="2" borderId="1" xfId="0" applyNumberFormat="1" applyFont="1" applyFill="1" applyBorder="1" applyAlignment="1"/>
    <xf numFmtId="49" fontId="5" fillId="2" borderId="21" xfId="0" applyNumberFormat="1" applyFont="1" applyFill="1" applyBorder="1" applyAlignment="1"/>
    <xf numFmtId="166" fontId="6" fillId="2" borderId="22" xfId="0" applyNumberFormat="1" applyFont="1" applyFill="1" applyBorder="1" applyAlignment="1"/>
    <xf numFmtId="0" fontId="6" fillId="2" borderId="22" xfId="0" applyNumberFormat="1" applyFont="1" applyFill="1" applyBorder="1" applyAlignment="1"/>
    <xf numFmtId="165" fontId="6" fillId="2" borderId="22" xfId="0" applyNumberFormat="1" applyFont="1" applyFill="1" applyBorder="1" applyAlignment="1"/>
    <xf numFmtId="0" fontId="6" fillId="2" borderId="24" xfId="0" applyNumberFormat="1" applyFont="1" applyFill="1" applyBorder="1" applyAlignment="1"/>
    <xf numFmtId="0" fontId="6" fillId="2" borderId="25" xfId="0" applyNumberFormat="1" applyFont="1" applyFill="1" applyBorder="1" applyAlignment="1"/>
    <xf numFmtId="49" fontId="7" fillId="5" borderId="27" xfId="0" applyNumberFormat="1" applyFont="1" applyFill="1" applyBorder="1" applyAlignment="1">
      <alignment horizontal="center"/>
    </xf>
    <xf numFmtId="0" fontId="6" fillId="5" borderId="28" xfId="0" applyNumberFormat="1" applyFont="1" applyFill="1" applyBorder="1" applyAlignment="1">
      <alignment horizontal="center"/>
    </xf>
    <xf numFmtId="0" fontId="6" fillId="6" borderId="28" xfId="0" applyNumberFormat="1" applyFont="1" applyFill="1" applyBorder="1" applyAlignment="1">
      <alignment horizontal="center"/>
    </xf>
    <xf numFmtId="49" fontId="7" fillId="7" borderId="29" xfId="0" applyNumberFormat="1" applyFont="1" applyFill="1" applyBorder="1" applyAlignment="1">
      <alignment horizontal="left"/>
    </xf>
    <xf numFmtId="0" fontId="6" fillId="7" borderId="30" xfId="0" applyNumberFormat="1" applyFont="1" applyFill="1" applyBorder="1" applyAlignment="1">
      <alignment horizontal="center"/>
    </xf>
    <xf numFmtId="49" fontId="7" fillId="7" borderId="29" xfId="0" applyNumberFormat="1" applyFont="1" applyFill="1" applyBorder="1" applyAlignment="1">
      <alignment horizontal="center"/>
    </xf>
    <xf numFmtId="49" fontId="7" fillId="7" borderId="30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/>
    <xf numFmtId="1" fontId="6" fillId="2" borderId="1" xfId="0" applyNumberFormat="1" applyFont="1" applyFill="1" applyBorder="1" applyAlignment="1"/>
    <xf numFmtId="2" fontId="6" fillId="2" borderId="1" xfId="0" applyNumberFormat="1" applyFont="1" applyFill="1" applyBorder="1" applyAlignment="1"/>
    <xf numFmtId="0" fontId="0" fillId="0" borderId="1" xfId="0" applyFont="1" applyBorder="1" applyAlignment="1"/>
    <xf numFmtId="0" fontId="0" fillId="0" borderId="26" xfId="0" applyFont="1" applyBorder="1" applyAlignment="1"/>
    <xf numFmtId="0" fontId="0" fillId="0" borderId="24" xfId="0" applyFont="1" applyBorder="1" applyAlignment="1"/>
    <xf numFmtId="0" fontId="0" fillId="0" borderId="25" xfId="0" applyFont="1" applyBorder="1" applyAlignment="1"/>
    <xf numFmtId="0" fontId="0" fillId="2" borderId="1" xfId="0" applyFont="1" applyFill="1" applyBorder="1" applyAlignment="1"/>
    <xf numFmtId="11" fontId="0" fillId="7" borderId="1" xfId="0" applyNumberFormat="1" applyFont="1" applyFill="1" applyBorder="1" applyAlignment="1"/>
    <xf numFmtId="0" fontId="0" fillId="7" borderId="1" xfId="0" applyNumberFormat="1" applyFont="1" applyFill="1" applyBorder="1" applyAlignment="1"/>
    <xf numFmtId="49" fontId="0" fillId="0" borderId="1" xfId="0" applyNumberFormat="1" applyFont="1" applyBorder="1" applyAlignment="1"/>
    <xf numFmtId="0" fontId="0" fillId="0" borderId="1" xfId="0" applyNumberFormat="1" applyFont="1" applyBorder="1" applyAlignment="1"/>
    <xf numFmtId="0" fontId="0" fillId="0" borderId="0" xfId="0" applyNumberFormat="1" applyFont="1" applyAlignment="1"/>
    <xf numFmtId="3" fontId="0" fillId="2" borderId="1" xfId="0" applyNumberFormat="1" applyFont="1" applyFill="1" applyBorder="1" applyAlignment="1"/>
    <xf numFmtId="2" fontId="0" fillId="0" borderId="0" xfId="0" applyNumberFormat="1" applyFont="1" applyAlignment="1"/>
    <xf numFmtId="0" fontId="0" fillId="0" borderId="38" xfId="0" applyNumberFormat="1" applyFont="1" applyFill="1" applyBorder="1" applyAlignment="1"/>
    <xf numFmtId="49" fontId="7" fillId="5" borderId="32" xfId="0" applyNumberFormat="1" applyFont="1" applyFill="1" applyBorder="1" applyAlignment="1">
      <alignment horizontal="center"/>
    </xf>
    <xf numFmtId="49" fontId="7" fillId="5" borderId="33" xfId="0" applyNumberFormat="1" applyFont="1" applyFill="1" applyBorder="1" applyAlignment="1">
      <alignment horizontal="center"/>
    </xf>
    <xf numFmtId="0" fontId="6" fillId="2" borderId="38" xfId="0" applyNumberFormat="1" applyFont="1" applyFill="1" applyBorder="1" applyAlignment="1"/>
    <xf numFmtId="0" fontId="0" fillId="0" borderId="0" xfId="0" applyNumberFormat="1" applyFont="1" applyFill="1" applyAlignment="1"/>
    <xf numFmtId="11" fontId="0" fillId="0" borderId="0" xfId="0" applyNumberFormat="1" applyFont="1" applyFill="1" applyAlignment="1"/>
    <xf numFmtId="11" fontId="0" fillId="0" borderId="0" xfId="0" applyNumberFormat="1" applyFont="1" applyAlignment="1"/>
    <xf numFmtId="49" fontId="0" fillId="8" borderId="1" xfId="0" applyNumberFormat="1" applyFont="1" applyFill="1" applyBorder="1" applyAlignment="1"/>
    <xf numFmtId="11" fontId="0" fillId="8" borderId="1" xfId="0" applyNumberFormat="1" applyFont="1" applyFill="1" applyBorder="1" applyAlignment="1"/>
    <xf numFmtId="49" fontId="0" fillId="9" borderId="1" xfId="0" applyNumberFormat="1" applyFont="1" applyFill="1" applyBorder="1" applyAlignment="1"/>
    <xf numFmtId="11" fontId="0" fillId="9" borderId="0" xfId="0" applyNumberFormat="1" applyFont="1" applyFill="1" applyAlignment="1"/>
    <xf numFmtId="11" fontId="0" fillId="9" borderId="1" xfId="0" applyNumberFormat="1" applyFont="1" applyFill="1" applyBorder="1" applyAlignment="1"/>
    <xf numFmtId="49" fontId="0" fillId="8" borderId="38" xfId="0" applyNumberFormat="1" applyFont="1" applyFill="1" applyBorder="1" applyAlignment="1"/>
    <xf numFmtId="49" fontId="0" fillId="9" borderId="38" xfId="0" applyNumberFormat="1" applyFont="1" applyFill="1" applyBorder="1" applyAlignment="1"/>
    <xf numFmtId="11" fontId="0" fillId="8" borderId="38" xfId="0" applyNumberFormat="1" applyFont="1" applyFill="1" applyBorder="1" applyAlignment="1"/>
    <xf numFmtId="11" fontId="0" fillId="9" borderId="38" xfId="0" applyNumberFormat="1" applyFont="1" applyFill="1" applyBorder="1" applyAlignment="1"/>
    <xf numFmtId="0" fontId="8" fillId="0" borderId="0" xfId="0" applyNumberFormat="1" applyFont="1" applyFill="1" applyAlignment="1"/>
    <xf numFmtId="0" fontId="8" fillId="0" borderId="38" xfId="0" applyNumberFormat="1" applyFont="1" applyFill="1" applyBorder="1" applyAlignment="1"/>
    <xf numFmtId="11" fontId="0" fillId="7" borderId="44" xfId="0" applyNumberFormat="1" applyFont="1" applyFill="1" applyBorder="1" applyAlignment="1"/>
    <xf numFmtId="0" fontId="0" fillId="0" borderId="41" xfId="0" applyNumberFormat="1" applyFont="1" applyFill="1" applyBorder="1" applyAlignment="1"/>
    <xf numFmtId="0" fontId="0" fillId="0" borderId="41" xfId="0" applyFont="1" applyBorder="1" applyAlignment="1"/>
    <xf numFmtId="11" fontId="0" fillId="8" borderId="41" xfId="0" applyNumberFormat="1" applyFont="1" applyFill="1" applyBorder="1" applyAlignment="1"/>
    <xf numFmtId="11" fontId="0" fillId="8" borderId="44" xfId="0" applyNumberFormat="1" applyFont="1" applyFill="1" applyBorder="1" applyAlignment="1"/>
    <xf numFmtId="11" fontId="0" fillId="9" borderId="41" xfId="0" applyNumberFormat="1" applyFont="1" applyFill="1" applyBorder="1" applyAlignment="1"/>
    <xf numFmtId="11" fontId="0" fillId="9" borderId="44" xfId="0" applyNumberFormat="1" applyFont="1" applyFill="1" applyBorder="1" applyAlignment="1"/>
    <xf numFmtId="0" fontId="0" fillId="8" borderId="1" xfId="0" applyNumberFormat="1" applyFont="1" applyFill="1" applyBorder="1" applyAlignment="1"/>
    <xf numFmtId="49" fontId="8" fillId="9" borderId="1" xfId="0" applyNumberFormat="1" applyFont="1" applyFill="1" applyBorder="1" applyAlignment="1"/>
    <xf numFmtId="49" fontId="0" fillId="10" borderId="38" xfId="0" applyNumberFormat="1" applyFont="1" applyFill="1" applyBorder="1" applyAlignment="1"/>
    <xf numFmtId="11" fontId="0" fillId="10" borderId="38" xfId="0" applyNumberFormat="1" applyFont="1" applyFill="1" applyBorder="1" applyAlignment="1"/>
    <xf numFmtId="1" fontId="6" fillId="2" borderId="22" xfId="0" applyNumberFormat="1" applyFont="1" applyFill="1" applyBorder="1" applyAlignment="1"/>
    <xf numFmtId="0" fontId="6" fillId="2" borderId="37" xfId="0" applyNumberFormat="1" applyFont="1" applyFill="1" applyBorder="1" applyAlignment="1"/>
    <xf numFmtId="165" fontId="6" fillId="2" borderId="37" xfId="0" applyNumberFormat="1" applyFont="1" applyFill="1" applyBorder="1" applyAlignment="1"/>
    <xf numFmtId="0" fontId="6" fillId="2" borderId="40" xfId="0" applyNumberFormat="1" applyFont="1" applyFill="1" applyBorder="1" applyAlignment="1"/>
    <xf numFmtId="49" fontId="6" fillId="2" borderId="48" xfId="0" applyNumberFormat="1" applyFont="1" applyFill="1" applyBorder="1" applyAlignment="1"/>
    <xf numFmtId="49" fontId="6" fillId="2" borderId="49" xfId="0" applyNumberFormat="1" applyFont="1" applyFill="1" applyBorder="1" applyAlignment="1"/>
    <xf numFmtId="49" fontId="6" fillId="2" borderId="47" xfId="0" applyNumberFormat="1" applyFont="1" applyFill="1" applyBorder="1" applyAlignment="1"/>
    <xf numFmtId="0" fontId="5" fillId="2" borderId="48" xfId="0" applyNumberFormat="1" applyFont="1" applyFill="1" applyBorder="1" applyAlignment="1"/>
    <xf numFmtId="49" fontId="5" fillId="2" borderId="50" xfId="0" applyNumberFormat="1" applyFont="1" applyFill="1" applyBorder="1" applyAlignment="1"/>
    <xf numFmtId="0" fontId="5" fillId="2" borderId="51" xfId="0" applyNumberFormat="1" applyFont="1" applyFill="1" applyBorder="1" applyAlignment="1"/>
    <xf numFmtId="0" fontId="6" fillId="0" borderId="1" xfId="0" applyNumberFormat="1" applyFont="1" applyFill="1" applyBorder="1" applyAlignment="1"/>
    <xf numFmtId="0" fontId="6" fillId="2" borderId="52" xfId="0" applyNumberFormat="1" applyFont="1" applyFill="1" applyBorder="1" applyAlignment="1"/>
    <xf numFmtId="11" fontId="6" fillId="2" borderId="1" xfId="0" applyNumberFormat="1" applyFont="1" applyFill="1" applyBorder="1" applyAlignment="1"/>
    <xf numFmtId="169" fontId="6" fillId="2" borderId="1" xfId="0" applyNumberFormat="1" applyFont="1" applyFill="1" applyBorder="1" applyAlignment="1"/>
    <xf numFmtId="49" fontId="6" fillId="3" borderId="4" xfId="0" applyNumberFormat="1" applyFont="1" applyFill="1" applyBorder="1" applyAlignment="1"/>
    <xf numFmtId="49" fontId="6" fillId="3" borderId="5" xfId="0" applyNumberFormat="1" applyFont="1" applyFill="1" applyBorder="1" applyAlignment="1"/>
    <xf numFmtId="168" fontId="6" fillId="3" borderId="45" xfId="0" applyNumberFormat="1" applyFont="1" applyFill="1" applyBorder="1" applyAlignment="1"/>
    <xf numFmtId="168" fontId="6" fillId="3" borderId="46" xfId="0" applyNumberFormat="1" applyFont="1" applyFill="1" applyBorder="1" applyAlignment="1"/>
    <xf numFmtId="49" fontId="7" fillId="4" borderId="9" xfId="0" applyNumberFormat="1" applyFont="1" applyFill="1" applyBorder="1" applyAlignment="1"/>
    <xf numFmtId="0" fontId="6" fillId="4" borderId="10" xfId="0" applyNumberFormat="1" applyFont="1" applyFill="1" applyBorder="1" applyAlignment="1"/>
    <xf numFmtId="0" fontId="6" fillId="4" borderId="13" xfId="0" applyNumberFormat="1" applyFont="1" applyFill="1" applyBorder="1" applyAlignment="1"/>
    <xf numFmtId="49" fontId="7" fillId="4" borderId="12" xfId="0" applyNumberFormat="1" applyFont="1" applyFill="1" applyBorder="1" applyAlignment="1"/>
    <xf numFmtId="49" fontId="6" fillId="4" borderId="15" xfId="0" applyNumberFormat="1" applyFont="1" applyFill="1" applyBorder="1" applyAlignment="1"/>
    <xf numFmtId="49" fontId="7" fillId="2" borderId="53" xfId="0" applyNumberFormat="1" applyFont="1" applyFill="1" applyBorder="1" applyAlignment="1">
      <alignment horizontal="left"/>
    </xf>
    <xf numFmtId="49" fontId="7" fillId="2" borderId="54" xfId="0" applyNumberFormat="1" applyFont="1" applyFill="1" applyBorder="1" applyAlignment="1">
      <alignment horizontal="center"/>
    </xf>
    <xf numFmtId="49" fontId="7" fillId="2" borderId="57" xfId="0" applyNumberFormat="1" applyFont="1" applyFill="1" applyBorder="1" applyAlignment="1">
      <alignment horizontal="left"/>
    </xf>
    <xf numFmtId="0" fontId="6" fillId="2" borderId="58" xfId="0" applyNumberFormat="1" applyFont="1" applyFill="1" applyBorder="1" applyAlignment="1"/>
    <xf numFmtId="49" fontId="7" fillId="2" borderId="58" xfId="0" applyNumberFormat="1" applyFont="1" applyFill="1" applyBorder="1" applyAlignment="1">
      <alignment horizontal="center"/>
    </xf>
    <xf numFmtId="166" fontId="7" fillId="2" borderId="58" xfId="0" applyNumberFormat="1" applyFont="1" applyFill="1" applyBorder="1" applyAlignment="1">
      <alignment horizontal="center"/>
    </xf>
    <xf numFmtId="0" fontId="6" fillId="2" borderId="59" xfId="0" applyNumberFormat="1" applyFont="1" applyFill="1" applyBorder="1" applyAlignment="1"/>
    <xf numFmtId="0" fontId="6" fillId="0" borderId="38" xfId="0" applyNumberFormat="1" applyFont="1" applyBorder="1" applyAlignment="1"/>
    <xf numFmtId="49" fontId="6" fillId="2" borderId="53" xfId="0" applyNumberFormat="1" applyFont="1" applyFill="1" applyBorder="1" applyAlignment="1"/>
    <xf numFmtId="49" fontId="6" fillId="2" borderId="54" xfId="0" applyNumberFormat="1" applyFont="1" applyFill="1" applyBorder="1" applyAlignment="1"/>
    <xf numFmtId="1" fontId="6" fillId="2" borderId="54" xfId="0" applyNumberFormat="1" applyFont="1" applyFill="1" applyBorder="1" applyAlignment="1"/>
    <xf numFmtId="2" fontId="6" fillId="2" borderId="54" xfId="0" applyNumberFormat="1" applyFont="1" applyFill="1" applyBorder="1" applyAlignment="1"/>
    <xf numFmtId="11" fontId="6" fillId="2" borderId="54" xfId="0" applyNumberFormat="1" applyFont="1" applyFill="1" applyBorder="1" applyAlignment="1"/>
    <xf numFmtId="169" fontId="6" fillId="2" borderId="54" xfId="0" applyNumberFormat="1" applyFont="1" applyFill="1" applyBorder="1" applyAlignment="1"/>
    <xf numFmtId="2" fontId="6" fillId="2" borderId="56" xfId="0" applyNumberFormat="1" applyFont="1" applyFill="1" applyBorder="1" applyAlignment="1"/>
    <xf numFmtId="49" fontId="6" fillId="2" borderId="60" xfId="0" applyNumberFormat="1" applyFont="1" applyFill="1" applyBorder="1" applyAlignment="1"/>
    <xf numFmtId="2" fontId="6" fillId="2" borderId="61" xfId="0" applyNumberFormat="1" applyFont="1" applyFill="1" applyBorder="1" applyAlignment="1"/>
    <xf numFmtId="49" fontId="6" fillId="2" borderId="57" xfId="0" applyNumberFormat="1" applyFont="1" applyFill="1" applyBorder="1" applyAlignment="1"/>
    <xf numFmtId="49" fontId="6" fillId="2" borderId="58" xfId="0" applyNumberFormat="1" applyFont="1" applyFill="1" applyBorder="1" applyAlignment="1"/>
    <xf numFmtId="1" fontId="6" fillId="2" borderId="58" xfId="0" applyNumberFormat="1" applyFont="1" applyFill="1" applyBorder="1" applyAlignment="1"/>
    <xf numFmtId="2" fontId="6" fillId="2" borderId="58" xfId="0" applyNumberFormat="1" applyFont="1" applyFill="1" applyBorder="1" applyAlignment="1"/>
    <xf numFmtId="11" fontId="6" fillId="2" borderId="58" xfId="0" applyNumberFormat="1" applyFont="1" applyFill="1" applyBorder="1" applyAlignment="1"/>
    <xf numFmtId="169" fontId="6" fillId="2" borderId="58" xfId="0" applyNumberFormat="1" applyFont="1" applyFill="1" applyBorder="1" applyAlignment="1"/>
    <xf numFmtId="2" fontId="6" fillId="2" borderId="59" xfId="0" applyNumberFormat="1" applyFont="1" applyFill="1" applyBorder="1" applyAlignment="1"/>
    <xf numFmtId="49" fontId="7" fillId="2" borderId="56" xfId="0" applyNumberFormat="1" applyFont="1" applyFill="1" applyBorder="1" applyAlignment="1">
      <alignment horizontal="center"/>
    </xf>
    <xf numFmtId="0" fontId="7" fillId="0" borderId="62" xfId="0" applyNumberFormat="1" applyFont="1" applyBorder="1" applyAlignment="1"/>
    <xf numFmtId="0" fontId="0" fillId="0" borderId="38" xfId="0" applyNumberFormat="1" applyFont="1" applyBorder="1" applyAlignment="1"/>
    <xf numFmtId="49" fontId="3" fillId="2" borderId="38" xfId="0" applyNumberFormat="1" applyFont="1" applyFill="1" applyBorder="1" applyAlignment="1">
      <alignment horizontal="center"/>
    </xf>
    <xf numFmtId="0" fontId="0" fillId="2" borderId="38" xfId="0" applyNumberFormat="1" applyFont="1" applyFill="1" applyBorder="1" applyAlignment="1"/>
    <xf numFmtId="165" fontId="2" fillId="2" borderId="38" xfId="0" applyNumberFormat="1" applyFont="1" applyFill="1" applyBorder="1" applyAlignment="1"/>
    <xf numFmtId="164" fontId="2" fillId="2" borderId="38" xfId="0" applyNumberFormat="1" applyFont="1" applyFill="1" applyBorder="1" applyAlignment="1">
      <alignment horizontal="right"/>
    </xf>
    <xf numFmtId="165" fontId="2" fillId="2" borderId="38" xfId="0" applyNumberFormat="1" applyFont="1" applyFill="1" applyBorder="1" applyAlignment="1">
      <alignment horizontal="right"/>
    </xf>
    <xf numFmtId="49" fontId="2" fillId="2" borderId="38" xfId="0" applyNumberFormat="1" applyFont="1" applyFill="1" applyBorder="1" applyAlignment="1">
      <alignment horizontal="right"/>
    </xf>
    <xf numFmtId="0" fontId="0" fillId="0" borderId="38" xfId="0" applyFont="1" applyBorder="1" applyAlignment="1"/>
    <xf numFmtId="168" fontId="6" fillId="2" borderId="38" xfId="0" applyNumberFormat="1" applyFont="1" applyFill="1" applyBorder="1" applyAlignment="1"/>
    <xf numFmtId="0" fontId="6" fillId="2" borderId="63" xfId="0" applyNumberFormat="1" applyFont="1" applyFill="1" applyBorder="1" applyAlignment="1"/>
    <xf numFmtId="49" fontId="7" fillId="2" borderId="64" xfId="0" applyNumberFormat="1" applyFont="1" applyFill="1" applyBorder="1" applyAlignment="1">
      <alignment horizontal="center"/>
    </xf>
    <xf numFmtId="0" fontId="6" fillId="2" borderId="65" xfId="0" applyNumberFormat="1" applyFont="1" applyFill="1" applyBorder="1" applyAlignment="1"/>
    <xf numFmtId="165" fontId="2" fillId="2" borderId="3" xfId="0" applyNumberFormat="1" applyFont="1" applyFill="1" applyBorder="1" applyAlignment="1"/>
    <xf numFmtId="168" fontId="6" fillId="2" borderId="55" xfId="0" applyNumberFormat="1" applyFont="1" applyFill="1" applyBorder="1" applyAlignment="1"/>
    <xf numFmtId="164" fontId="6" fillId="0" borderId="1" xfId="0" applyNumberFormat="1" applyFont="1" applyFill="1" applyBorder="1" applyAlignment="1"/>
    <xf numFmtId="164" fontId="6" fillId="2" borderId="22" xfId="0" applyNumberFormat="1" applyFont="1" applyFill="1" applyBorder="1" applyAlignment="1"/>
    <xf numFmtId="0" fontId="6" fillId="2" borderId="66" xfId="0" applyNumberFormat="1" applyFont="1" applyFill="1" applyBorder="1" applyAlignment="1"/>
    <xf numFmtId="49" fontId="7" fillId="2" borderId="67" xfId="0" applyNumberFormat="1" applyFont="1" applyFill="1" applyBorder="1" applyAlignment="1">
      <alignment horizontal="center"/>
    </xf>
    <xf numFmtId="0" fontId="6" fillId="2" borderId="68" xfId="0" applyNumberFormat="1" applyFont="1" applyFill="1" applyBorder="1" applyAlignment="1"/>
    <xf numFmtId="165" fontId="6" fillId="2" borderId="69" xfId="0" applyNumberFormat="1" applyFont="1" applyFill="1" applyBorder="1" applyAlignment="1"/>
    <xf numFmtId="165" fontId="6" fillId="2" borderId="70" xfId="0" applyNumberFormat="1" applyFont="1" applyFill="1" applyBorder="1" applyAlignment="1"/>
    <xf numFmtId="165" fontId="6" fillId="2" borderId="71" xfId="0" applyNumberFormat="1" applyFont="1" applyFill="1" applyBorder="1" applyAlignment="1"/>
    <xf numFmtId="0" fontId="0" fillId="0" borderId="58" xfId="0" applyNumberFormat="1" applyFont="1" applyBorder="1" applyAlignment="1"/>
    <xf numFmtId="0" fontId="0" fillId="0" borderId="6" xfId="0" applyFont="1" applyBorder="1" applyAlignment="1"/>
    <xf numFmtId="164" fontId="0" fillId="2" borderId="1" xfId="0" applyNumberFormat="1" applyFont="1" applyFill="1" applyBorder="1" applyAlignment="1"/>
    <xf numFmtId="49" fontId="6" fillId="6" borderId="32" xfId="0" applyNumberFormat="1" applyFont="1" applyFill="1" applyBorder="1" applyAlignment="1">
      <alignment horizontal="center"/>
    </xf>
    <xf numFmtId="49" fontId="6" fillId="6" borderId="33" xfId="0" applyNumberFormat="1" applyFont="1" applyFill="1" applyBorder="1" applyAlignment="1">
      <alignment horizontal="center"/>
    </xf>
    <xf numFmtId="49" fontId="7" fillId="6" borderId="27" xfId="0" applyNumberFormat="1" applyFont="1" applyFill="1" applyBorder="1" applyAlignment="1">
      <alignment horizontal="left"/>
    </xf>
    <xf numFmtId="0" fontId="0" fillId="8" borderId="44" xfId="0" applyNumberFormat="1" applyFont="1" applyFill="1" applyBorder="1" applyAlignment="1"/>
    <xf numFmtId="49" fontId="8" fillId="8" borderId="1" xfId="0" applyNumberFormat="1" applyFont="1" applyFill="1" applyBorder="1" applyAlignment="1"/>
    <xf numFmtId="11" fontId="0" fillId="0" borderId="38" xfId="0" applyNumberFormat="1" applyFont="1" applyFill="1" applyBorder="1" applyAlignment="1"/>
    <xf numFmtId="0" fontId="1" fillId="0" borderId="0" xfId="0" applyFont="1" applyFill="1" applyAlignment="1"/>
    <xf numFmtId="0" fontId="0" fillId="0" borderId="0" xfId="0" applyFont="1" applyFill="1" applyAlignment="1"/>
    <xf numFmtId="0" fontId="1" fillId="0" borderId="38" xfId="0" applyNumberFormat="1" applyFont="1" applyFill="1" applyBorder="1" applyAlignment="1"/>
    <xf numFmtId="0" fontId="0" fillId="0" borderId="38" xfId="0" applyFont="1" applyFill="1" applyBorder="1" applyAlignment="1"/>
    <xf numFmtId="165" fontId="0" fillId="0" borderId="0" xfId="0" applyNumberFormat="1" applyFont="1" applyFill="1" applyAlignment="1"/>
    <xf numFmtId="2" fontId="0" fillId="0" borderId="0" xfId="0" applyNumberFormat="1" applyFont="1" applyFill="1" applyAlignment="1"/>
    <xf numFmtId="2" fontId="0" fillId="0" borderId="38" xfId="0" applyNumberFormat="1" applyFont="1" applyFill="1" applyBorder="1" applyAlignment="1"/>
    <xf numFmtId="49" fontId="0" fillId="0" borderId="38" xfId="0" applyNumberFormat="1" applyFont="1" applyFill="1" applyBorder="1" applyAlignment="1"/>
    <xf numFmtId="49" fontId="0" fillId="12" borderId="38" xfId="0" applyNumberFormat="1" applyFont="1" applyFill="1" applyBorder="1" applyAlignment="1"/>
    <xf numFmtId="0" fontId="0" fillId="12" borderId="0" xfId="0" applyFont="1" applyFill="1" applyAlignment="1"/>
    <xf numFmtId="11" fontId="0" fillId="12" borderId="0" xfId="0" applyNumberFormat="1" applyFont="1" applyFill="1" applyAlignment="1"/>
    <xf numFmtId="49" fontId="0" fillId="13" borderId="38" xfId="0" applyNumberFormat="1" applyFont="1" applyFill="1" applyBorder="1" applyAlignment="1"/>
    <xf numFmtId="0" fontId="0" fillId="13" borderId="0" xfId="0" applyFont="1" applyFill="1" applyAlignment="1"/>
    <xf numFmtId="11" fontId="0" fillId="13" borderId="0" xfId="0" applyNumberFormat="1" applyFont="1" applyFill="1" applyAlignment="1"/>
    <xf numFmtId="11" fontId="0" fillId="14" borderId="1" xfId="0" applyNumberFormat="1" applyFont="1" applyFill="1" applyBorder="1" applyAlignment="1"/>
    <xf numFmtId="11" fontId="0" fillId="14" borderId="44" xfId="0" applyNumberFormat="1" applyFont="1" applyFill="1" applyBorder="1" applyAlignment="1"/>
    <xf numFmtId="0" fontId="0" fillId="14" borderId="0" xfId="0" applyFont="1" applyFill="1" applyAlignment="1"/>
    <xf numFmtId="0" fontId="1" fillId="0" borderId="0" xfId="0" applyFont="1" applyAlignment="1"/>
    <xf numFmtId="0" fontId="1" fillId="0" borderId="25" xfId="0" applyFont="1" applyBorder="1" applyAlignment="1"/>
    <xf numFmtId="0" fontId="0" fillId="0" borderId="91" xfId="0" applyFont="1" applyBorder="1" applyAlignment="1"/>
    <xf numFmtId="49" fontId="3" fillId="2" borderId="88" xfId="0" applyNumberFormat="1" applyFont="1" applyFill="1" applyBorder="1" applyAlignment="1">
      <alignment horizontal="left"/>
    </xf>
    <xf numFmtId="49" fontId="3" fillId="2" borderId="89" xfId="0" applyNumberFormat="1" applyFont="1" applyFill="1" applyBorder="1" applyAlignment="1">
      <alignment horizontal="left"/>
    </xf>
    <xf numFmtId="49" fontId="3" fillId="2" borderId="86" xfId="0" applyNumberFormat="1" applyFont="1" applyFill="1" applyBorder="1" applyAlignment="1">
      <alignment horizontal="left"/>
    </xf>
    <xf numFmtId="49" fontId="3" fillId="2" borderId="35" xfId="0" applyNumberFormat="1" applyFont="1" applyFill="1" applyBorder="1" applyAlignment="1">
      <alignment horizontal="left"/>
    </xf>
    <xf numFmtId="49" fontId="3" fillId="2" borderId="90" xfId="0" applyNumberFormat="1" applyFont="1" applyFill="1" applyBorder="1" applyAlignment="1">
      <alignment horizontal="left"/>
    </xf>
    <xf numFmtId="0" fontId="0" fillId="0" borderId="91" xfId="0" applyFont="1" applyBorder="1" applyAlignment="1">
      <alignment horizontal="left"/>
    </xf>
    <xf numFmtId="49" fontId="3" fillId="2" borderId="25" xfId="0" applyNumberFormat="1" applyFont="1" applyFill="1" applyBorder="1" applyAlignment="1">
      <alignment horizontal="left"/>
    </xf>
    <xf numFmtId="0" fontId="3" fillId="2" borderId="11" xfId="0" applyNumberFormat="1" applyFont="1" applyFill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2" borderId="25" xfId="0" applyNumberFormat="1" applyFont="1" applyFill="1" applyBorder="1" applyAlignment="1">
      <alignment horizontal="left"/>
    </xf>
    <xf numFmtId="0" fontId="0" fillId="2" borderId="11" xfId="0" applyNumberFormat="1" applyFont="1" applyFill="1" applyBorder="1" applyAlignment="1">
      <alignment horizontal="left"/>
    </xf>
    <xf numFmtId="49" fontId="0" fillId="2" borderId="90" xfId="0" applyNumberFormat="1" applyFont="1" applyFill="1" applyBorder="1" applyAlignment="1">
      <alignment horizontal="left"/>
    </xf>
    <xf numFmtId="49" fontId="0" fillId="2" borderId="91" xfId="0" applyNumberFormat="1" applyFont="1" applyFill="1" applyBorder="1" applyAlignment="1">
      <alignment horizontal="left"/>
    </xf>
    <xf numFmtId="49" fontId="0" fillId="2" borderId="92" xfId="0" applyNumberFormat="1" applyFont="1" applyFill="1" applyBorder="1" applyAlignment="1">
      <alignment horizontal="left"/>
    </xf>
    <xf numFmtId="49" fontId="0" fillId="2" borderId="93" xfId="0" applyNumberFormat="1" applyFont="1" applyFill="1" applyBorder="1" applyAlignment="1">
      <alignment horizontal="left"/>
    </xf>
    <xf numFmtId="49" fontId="0" fillId="2" borderId="6" xfId="0" applyNumberFormat="1" applyFont="1" applyFill="1" applyBorder="1" applyAlignment="1">
      <alignment horizontal="left"/>
    </xf>
    <xf numFmtId="49" fontId="0" fillId="2" borderId="38" xfId="0" applyNumberFormat="1" applyFont="1" applyFill="1" applyBorder="1" applyAlignment="1">
      <alignment horizontal="left"/>
    </xf>
    <xf numFmtId="168" fontId="0" fillId="2" borderId="39" xfId="0" applyNumberFormat="1" applyFont="1" applyFill="1" applyBorder="1" applyAlignment="1">
      <alignment horizontal="left"/>
    </xf>
    <xf numFmtId="168" fontId="0" fillId="2" borderId="34" xfId="0" applyNumberFormat="1" applyFont="1" applyFill="1" applyBorder="1" applyAlignment="1">
      <alignment horizontal="left"/>
    </xf>
    <xf numFmtId="0" fontId="1" fillId="11" borderId="24" xfId="0" applyFont="1" applyFill="1" applyBorder="1" applyAlignment="1"/>
    <xf numFmtId="0" fontId="1" fillId="11" borderId="6" xfId="0" applyFont="1" applyFill="1" applyBorder="1" applyAlignment="1"/>
    <xf numFmtId="0" fontId="0" fillId="0" borderId="39" xfId="0" applyFont="1" applyBorder="1" applyAlignment="1"/>
    <xf numFmtId="0" fontId="1" fillId="0" borderId="88" xfId="0" applyFont="1" applyBorder="1" applyAlignment="1"/>
    <xf numFmtId="0" fontId="0" fillId="0" borderId="94" xfId="0" applyFont="1" applyBorder="1" applyAlignment="1"/>
    <xf numFmtId="0" fontId="0" fillId="0" borderId="89" xfId="0" applyFont="1" applyBorder="1" applyAlignment="1"/>
    <xf numFmtId="0" fontId="1" fillId="0" borderId="90" xfId="0" applyFont="1" applyBorder="1" applyAlignment="1"/>
    <xf numFmtId="0" fontId="0" fillId="0" borderId="95" xfId="0" applyFont="1" applyBorder="1" applyAlignment="1"/>
    <xf numFmtId="0" fontId="1" fillId="0" borderId="92" xfId="0" applyFont="1" applyBorder="1" applyAlignment="1"/>
    <xf numFmtId="0" fontId="0" fillId="0" borderId="96" xfId="0" applyFont="1" applyBorder="1" applyAlignment="1"/>
    <xf numFmtId="0" fontId="0" fillId="0" borderId="97" xfId="0" applyFont="1" applyBorder="1" applyAlignment="1"/>
    <xf numFmtId="0" fontId="1" fillId="0" borderId="95" xfId="0" applyFont="1" applyBorder="1" applyAlignment="1"/>
    <xf numFmtId="11" fontId="0" fillId="8" borderId="31" xfId="0" applyNumberFormat="1" applyFont="1" applyFill="1" applyBorder="1" applyAlignment="1"/>
    <xf numFmtId="11" fontId="0" fillId="8" borderId="98" xfId="0" applyNumberFormat="1" applyFont="1" applyFill="1" applyBorder="1" applyAlignment="1"/>
    <xf numFmtId="11" fontId="0" fillId="14" borderId="38" xfId="0" applyNumberFormat="1" applyFont="1" applyFill="1" applyBorder="1" applyAlignment="1"/>
    <xf numFmtId="0" fontId="9" fillId="0" borderId="0" xfId="0" applyFont="1" applyAlignment="1"/>
    <xf numFmtId="49" fontId="8" fillId="8" borderId="31" xfId="0" applyNumberFormat="1" applyFont="1" applyFill="1" applyBorder="1" applyAlignment="1"/>
    <xf numFmtId="165" fontId="0" fillId="0" borderId="38" xfId="0" applyNumberFormat="1" applyFont="1" applyFill="1" applyBorder="1" applyAlignment="1"/>
    <xf numFmtId="49" fontId="8" fillId="10" borderId="38" xfId="0" applyNumberFormat="1" applyFont="1" applyFill="1" applyBorder="1" applyAlignment="1"/>
    <xf numFmtId="0" fontId="8" fillId="14" borderId="0" xfId="0" applyFont="1" applyFill="1" applyAlignment="1"/>
    <xf numFmtId="11" fontId="0" fillId="14" borderId="41" xfId="0" applyNumberFormat="1" applyFont="1" applyFill="1" applyBorder="1" applyAlignment="1"/>
    <xf numFmtId="11" fontId="8" fillId="9" borderId="0" xfId="0" applyNumberFormat="1" applyFont="1" applyFill="1" applyAlignment="1"/>
    <xf numFmtId="49" fontId="8" fillId="13" borderId="38" xfId="0" applyNumberFormat="1" applyFont="1" applyFill="1" applyBorder="1" applyAlignment="1"/>
    <xf numFmtId="49" fontId="8" fillId="12" borderId="38" xfId="0" applyNumberFormat="1" applyFont="1" applyFill="1" applyBorder="1" applyAlignment="1"/>
    <xf numFmtId="49" fontId="8" fillId="15" borderId="38" xfId="0" applyNumberFormat="1" applyFont="1" applyFill="1" applyBorder="1" applyAlignment="1"/>
    <xf numFmtId="0" fontId="0" fillId="15" borderId="0" xfId="0" applyFont="1" applyFill="1" applyAlignment="1"/>
    <xf numFmtId="0" fontId="8" fillId="0" borderId="0" xfId="0" applyNumberFormat="1" applyFont="1" applyFill="1" applyAlignment="1">
      <alignment wrapText="1"/>
    </xf>
    <xf numFmtId="0" fontId="10" fillId="0" borderId="0" xfId="0" applyFont="1" applyAlignment="1"/>
    <xf numFmtId="2" fontId="0" fillId="0" borderId="94" xfId="0" applyNumberFormat="1" applyFont="1" applyBorder="1" applyAlignment="1"/>
    <xf numFmtId="2" fontId="0" fillId="0" borderId="1" xfId="0" applyNumberFormat="1" applyFont="1" applyBorder="1" applyAlignment="1"/>
    <xf numFmtId="2" fontId="0" fillId="0" borderId="25" xfId="0" applyNumberFormat="1" applyFont="1" applyBorder="1" applyAlignment="1"/>
    <xf numFmtId="11" fontId="6" fillId="3" borderId="7" xfId="0" applyNumberFormat="1" applyFont="1" applyFill="1" applyBorder="1" applyAlignment="1"/>
    <xf numFmtId="11" fontId="6" fillId="3" borderId="8" xfId="0" applyNumberFormat="1" applyFont="1" applyFill="1" applyBorder="1" applyAlignment="1"/>
    <xf numFmtId="11" fontId="6" fillId="11" borderId="42" xfId="0" applyNumberFormat="1" applyFont="1" applyFill="1" applyBorder="1" applyAlignment="1"/>
    <xf numFmtId="11" fontId="6" fillId="3" borderId="43" xfId="0" applyNumberFormat="1" applyFont="1" applyFill="1" applyBorder="1" applyAlignment="1"/>
    <xf numFmtId="11" fontId="6" fillId="4" borderId="12" xfId="0" applyNumberFormat="1" applyFont="1" applyFill="1" applyBorder="1" applyAlignment="1"/>
    <xf numFmtId="2" fontId="6" fillId="4" borderId="14" xfId="0" applyNumberFormat="1" applyFont="1" applyFill="1" applyBorder="1" applyAlignment="1"/>
    <xf numFmtId="11" fontId="6" fillId="2" borderId="16" xfId="0" applyNumberFormat="1" applyFont="1" applyFill="1" applyBorder="1" applyAlignment="1"/>
    <xf numFmtId="11" fontId="6" fillId="2" borderId="22" xfId="0" applyNumberFormat="1" applyFont="1" applyFill="1" applyBorder="1" applyAlignment="1"/>
    <xf numFmtId="11" fontId="6" fillId="2" borderId="23" xfId="0" applyNumberFormat="1" applyFont="1" applyFill="1" applyBorder="1" applyAlignment="1"/>
    <xf numFmtId="11" fontId="6" fillId="2" borderId="72" xfId="0" applyNumberFormat="1" applyFont="1" applyFill="1" applyBorder="1" applyAlignment="1"/>
    <xf numFmtId="11" fontId="6" fillId="2" borderId="83" xfId="0" applyNumberFormat="1" applyFont="1" applyFill="1" applyBorder="1" applyAlignment="1"/>
    <xf numFmtId="11" fontId="0" fillId="0" borderId="80" xfId="0" applyNumberFormat="1" applyFont="1" applyBorder="1" applyAlignment="1"/>
    <xf numFmtId="11" fontId="0" fillId="0" borderId="74" xfId="0" applyNumberFormat="1" applyFont="1" applyBorder="1" applyAlignment="1"/>
    <xf numFmtId="11" fontId="0" fillId="0" borderId="73" xfId="0" applyNumberFormat="1" applyFont="1" applyBorder="1" applyAlignment="1"/>
    <xf numFmtId="11" fontId="6" fillId="2" borderId="75" xfId="0" applyNumberFormat="1" applyFont="1" applyFill="1" applyBorder="1" applyAlignment="1"/>
    <xf numFmtId="11" fontId="6" fillId="2" borderId="84" xfId="0" applyNumberFormat="1" applyFont="1" applyFill="1" applyBorder="1" applyAlignment="1"/>
    <xf numFmtId="11" fontId="0" fillId="0" borderId="81" xfId="0" applyNumberFormat="1" applyFont="1" applyBorder="1" applyAlignment="1"/>
    <xf numFmtId="11" fontId="0" fillId="0" borderId="77" xfId="0" applyNumberFormat="1" applyFont="1" applyBorder="1" applyAlignment="1"/>
    <xf numFmtId="11" fontId="0" fillId="0" borderId="76" xfId="0" applyNumberFormat="1" applyFont="1" applyBorder="1" applyAlignment="1"/>
    <xf numFmtId="11" fontId="0" fillId="0" borderId="75" xfId="0" applyNumberFormat="1" applyFont="1" applyBorder="1" applyAlignment="1"/>
    <xf numFmtId="11" fontId="6" fillId="2" borderId="21" xfId="0" applyNumberFormat="1" applyFont="1" applyFill="1" applyBorder="1" applyAlignment="1"/>
    <xf numFmtId="11" fontId="6" fillId="2" borderId="85" xfId="0" applyNumberFormat="1" applyFont="1" applyFill="1" applyBorder="1" applyAlignment="1"/>
    <xf numFmtId="11" fontId="0" fillId="0" borderId="82" xfId="0" applyNumberFormat="1" applyFont="1" applyBorder="1" applyAlignment="1"/>
    <xf numFmtId="11" fontId="0" fillId="0" borderId="79" xfId="0" applyNumberFormat="1" applyFont="1" applyBorder="1" applyAlignment="1"/>
    <xf numFmtId="11" fontId="0" fillId="0" borderId="78" xfId="0" applyNumberFormat="1" applyFont="1" applyBorder="1" applyAlignment="1"/>
    <xf numFmtId="11" fontId="0" fillId="15" borderId="0" xfId="0" applyNumberFormat="1" applyFont="1" applyFill="1" applyAlignment="1"/>
    <xf numFmtId="11" fontId="0" fillId="0" borderId="41" xfId="0" applyNumberFormat="1" applyFont="1" applyFill="1" applyBorder="1" applyAlignment="1"/>
    <xf numFmtId="11" fontId="0" fillId="0" borderId="41" xfId="0" applyNumberFormat="1" applyFont="1" applyBorder="1" applyAlignment="1"/>
    <xf numFmtId="11" fontId="0" fillId="15" borderId="41" xfId="0" applyNumberFormat="1" applyFont="1" applyFill="1" applyBorder="1" applyAlignment="1"/>
    <xf numFmtId="11" fontId="0" fillId="2" borderId="25" xfId="0" applyNumberFormat="1" applyFont="1" applyFill="1" applyBorder="1" applyAlignment="1">
      <alignment horizontal="right"/>
    </xf>
    <xf numFmtId="11" fontId="0" fillId="2" borderId="11" xfId="0" applyNumberFormat="1" applyFont="1" applyFill="1" applyBorder="1" applyAlignment="1">
      <alignment horizontal="right"/>
    </xf>
    <xf numFmtId="11" fontId="0" fillId="2" borderId="87" xfId="0" applyNumberFormat="1" applyFont="1" applyFill="1" applyBorder="1" applyAlignment="1">
      <alignment horizontal="right"/>
    </xf>
    <xf numFmtId="11" fontId="0" fillId="2" borderId="36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0000"/>
      <rgbColor rgb="FFFFC7CE"/>
      <rgbColor rgb="FF9C0006"/>
      <rgbColor rgb="FFFF0000"/>
      <rgbColor rgb="FFFFFF00"/>
      <rgbColor rgb="FFFFFF99"/>
      <rgbColor rgb="FF92D050"/>
      <rgbColor rgb="FF00B050"/>
      <rgbColor rgb="FFFFC000"/>
      <rgbColor rgb="FF007F00"/>
      <rgbColor rgb="FFBDC0BF"/>
      <rgbColor rgb="FFCDDDAC"/>
      <rgbColor rgb="FFB4CC82"/>
      <rgbColor rgb="FFFBCAA2"/>
      <rgbColor rgb="FFF9B074"/>
      <rgbColor rgb="FFA5A5A5"/>
      <rgbColor rgb="FF969696"/>
      <rgbColor rgb="FFEAF1DD"/>
      <rgbColor rgb="FFB6DDE8"/>
      <rgbColor rgb="FFE5B8B7"/>
      <rgbColor rgb="FF878787"/>
      <rgbColor rgb="FF4A7DBB"/>
      <rgbColor rgb="FF525252"/>
      <rgbColor rgb="FFBE4B48"/>
      <rgbColor rgb="FF98B954"/>
      <rgbColor rgb="FF7C609F"/>
      <rgbColor rgb="FF46A9C4"/>
      <rgbColor rgb="FFDBE5F1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84499"/>
      <color rgb="FFC797DD"/>
      <color rgb="FF3173A9"/>
      <color rgb="FF94D7DE"/>
      <color rgb="FF40CC75"/>
      <color rgb="FFC33B48"/>
      <color rgb="FF7B252D"/>
      <color rgb="FFDA64C9"/>
      <color rgb="FF319BA9"/>
      <color rgb="FF5DD1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 sz="1800"/>
              <a:t>Scenario with deflation</a:t>
            </a:r>
            <a:r>
              <a:rPr lang="fr-BE" sz="1800" baseline="0"/>
              <a:t> surface</a:t>
            </a:r>
            <a:endParaRPr lang="fr-BE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887755336254141E-2"/>
          <c:y val="7.9493181120402504E-2"/>
          <c:w val="0.87840402091796321"/>
          <c:h val="0.78471933815106187"/>
        </c:manualLayout>
      </c:layout>
      <c:scatterChart>
        <c:scatterStyle val="lineMarker"/>
        <c:varyColors val="0"/>
        <c:ser>
          <c:idx val="0"/>
          <c:order val="0"/>
          <c:tx>
            <c:strRef>
              <c:f>ModelPerfSim!$B$6</c:f>
              <c:strCache>
                <c:ptCount val="1"/>
                <c:pt idx="0">
                  <c:v>E=0</c:v>
                </c:pt>
              </c:strCache>
            </c:strRef>
          </c:tx>
          <c:spPr>
            <a:ln w="31750" cap="rnd">
              <a:solidFill>
                <a:srgbClr val="40CC75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ModelPerfSim!$D$6:$D$14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ModelPerfSim!$E$6:$E$14</c:f>
              <c:numCache>
                <c:formatCode>0.00</c:formatCode>
                <c:ptCount val="9"/>
                <c:pt idx="0">
                  <c:v>0.26</c:v>
                </c:pt>
                <c:pt idx="1">
                  <c:v>0.62</c:v>
                </c:pt>
                <c:pt idx="2">
                  <c:v>0.96</c:v>
                </c:pt>
                <c:pt idx="3">
                  <c:v>0.63</c:v>
                </c:pt>
                <c:pt idx="4">
                  <c:v>-0.21</c:v>
                </c:pt>
                <c:pt idx="5">
                  <c:v>-1.49</c:v>
                </c:pt>
                <c:pt idx="6">
                  <c:v>-2.3588291200225258</c:v>
                </c:pt>
                <c:pt idx="7">
                  <c:v>-2.4357204219079467</c:v>
                </c:pt>
                <c:pt idx="8">
                  <c:v>-2.44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F4-44BA-921B-661E84F2FF40}"/>
            </c:ext>
          </c:extLst>
        </c:ser>
        <c:ser>
          <c:idx val="1"/>
          <c:order val="1"/>
          <c:tx>
            <c:strRef>
              <c:f>ModelPerfSim!$B$15</c:f>
              <c:strCache>
                <c:ptCount val="1"/>
                <c:pt idx="0">
                  <c:v>E=0.15</c:v>
                </c:pt>
              </c:strCache>
            </c:strRef>
          </c:tx>
          <c:spPr>
            <a:ln w="31750" cap="rnd">
              <a:solidFill>
                <a:srgbClr val="5DD1B5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ModelPerfSim!$D$15:$D$23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ModelPerfSim!$E$15:$E$23</c:f>
              <c:numCache>
                <c:formatCode>0.00</c:formatCode>
                <c:ptCount val="9"/>
                <c:pt idx="0">
                  <c:v>0.23428940721672009</c:v>
                </c:pt>
                <c:pt idx="1">
                  <c:v>0.57432572951779748</c:v>
                </c:pt>
                <c:pt idx="2">
                  <c:v>0.92311915638670949</c:v>
                </c:pt>
                <c:pt idx="3">
                  <c:v>0.87</c:v>
                </c:pt>
                <c:pt idx="4">
                  <c:v>0.52514984814539423</c:v>
                </c:pt>
                <c:pt idx="5">
                  <c:v>8.9404783222833961E-2</c:v>
                </c:pt>
                <c:pt idx="6">
                  <c:v>-0.10131804108864295</c:v>
                </c:pt>
                <c:pt idx="7">
                  <c:v>-0.10913259635971473</c:v>
                </c:pt>
                <c:pt idx="8">
                  <c:v>-0.11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F4-44BA-921B-661E84F2FF40}"/>
            </c:ext>
          </c:extLst>
        </c:ser>
        <c:ser>
          <c:idx val="2"/>
          <c:order val="2"/>
          <c:tx>
            <c:strRef>
              <c:f>ModelPerfSim!$B$24</c:f>
              <c:strCache>
                <c:ptCount val="1"/>
                <c:pt idx="0">
                  <c:v>E=0.30</c:v>
                </c:pt>
              </c:strCache>
            </c:strRef>
          </c:tx>
          <c:spPr>
            <a:ln w="31750" cap="rnd">
              <a:solidFill>
                <a:srgbClr val="94D7DE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ModelPerfSim!$D$24:$D$32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ModelPerfSim!$E$24:$E$32</c:f>
              <c:numCache>
                <c:formatCode>0.00</c:formatCode>
                <c:ptCount val="9"/>
                <c:pt idx="0">
                  <c:v>0.20659114640186571</c:v>
                </c:pt>
                <c:pt idx="1">
                  <c:v>0.53053280363227007</c:v>
                </c:pt>
                <c:pt idx="2">
                  <c:v>0.8744402881822273</c:v>
                </c:pt>
                <c:pt idx="3">
                  <c:v>0.98</c:v>
                </c:pt>
                <c:pt idx="4">
                  <c:v>0.85810182465343532</c:v>
                </c:pt>
                <c:pt idx="5">
                  <c:v>0.72523641807337924</c:v>
                </c:pt>
                <c:pt idx="6">
                  <c:v>0.68456576119102786</c:v>
                </c:pt>
                <c:pt idx="7">
                  <c:v>0.68360236961342413</c:v>
                </c:pt>
                <c:pt idx="8">
                  <c:v>0.68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F4-44BA-921B-661E84F2FF40}"/>
            </c:ext>
          </c:extLst>
        </c:ser>
        <c:ser>
          <c:idx val="3"/>
          <c:order val="3"/>
          <c:tx>
            <c:strRef>
              <c:f>ModelPerfSim!$B$33</c:f>
              <c:strCache>
                <c:ptCount val="1"/>
                <c:pt idx="0">
                  <c:v>E=0.60</c:v>
                </c:pt>
              </c:strCache>
            </c:strRef>
          </c:tx>
          <c:spPr>
            <a:ln w="31750" cap="rnd">
              <a:solidFill>
                <a:srgbClr val="3173A9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ModelPerfSim!$D$33:$D$41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ModelPerfSim!$E$33:$E$41</c:f>
              <c:numCache>
                <c:formatCode>0.00</c:formatCode>
                <c:ptCount val="9"/>
                <c:pt idx="0">
                  <c:v>0.15325951290152506</c:v>
                </c:pt>
                <c:pt idx="1">
                  <c:v>0.44528381974973275</c:v>
                </c:pt>
                <c:pt idx="2">
                  <c:v>0.76248911009873677</c:v>
                </c:pt>
                <c:pt idx="3">
                  <c:v>0.97</c:v>
                </c:pt>
                <c:pt idx="4">
                  <c:v>0.99368868527498988</c:v>
                </c:pt>
                <c:pt idx="5">
                  <c:v>0.99703793034504073</c:v>
                </c:pt>
                <c:pt idx="6">
                  <c:v>0.99699494161363755</c:v>
                </c:pt>
                <c:pt idx="7">
                  <c:v>0.99698333220438706</c:v>
                </c:pt>
                <c:pt idx="8">
                  <c:v>0.99698333220438706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F4-44BA-921B-661E84F2FF40}"/>
            </c:ext>
          </c:extLst>
        </c:ser>
        <c:ser>
          <c:idx val="4"/>
          <c:order val="4"/>
          <c:tx>
            <c:strRef>
              <c:f>ModelPerfSim!$B$42</c:f>
              <c:strCache>
                <c:ptCount val="1"/>
                <c:pt idx="0">
                  <c:v>E=0.90</c:v>
                </c:pt>
              </c:strCache>
            </c:strRef>
          </c:tx>
          <c:spPr>
            <a:ln w="31750" cap="rnd">
              <a:solidFill>
                <a:srgbClr val="C797DD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ModelPerfSim!$D$42:$D$50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ModelPerfSim!$E$42:$E$50</c:f>
              <c:numCache>
                <c:formatCode>0.00</c:formatCode>
                <c:ptCount val="9"/>
                <c:pt idx="0">
                  <c:v>0.10267720088695376</c:v>
                </c:pt>
                <c:pt idx="1">
                  <c:v>0.3640346332434069</c:v>
                </c:pt>
                <c:pt idx="2">
                  <c:v>0.64399675821637814</c:v>
                </c:pt>
                <c:pt idx="3">
                  <c:v>0.85</c:v>
                </c:pt>
                <c:pt idx="4">
                  <c:v>0.88315348112507508</c:v>
                </c:pt>
                <c:pt idx="5">
                  <c:v>0.89532632234377207</c:v>
                </c:pt>
                <c:pt idx="6">
                  <c:v>0.89730939797738851</c:v>
                </c:pt>
                <c:pt idx="7">
                  <c:v>0.89740682801363236</c:v>
                </c:pt>
                <c:pt idx="8">
                  <c:v>0.89740682801363236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1F4-44BA-921B-661E84F2FF40}"/>
            </c:ext>
          </c:extLst>
        </c:ser>
        <c:ser>
          <c:idx val="5"/>
          <c:order val="5"/>
          <c:tx>
            <c:strRef>
              <c:f>ModelPerfSim!$B$51</c:f>
              <c:strCache>
                <c:ptCount val="1"/>
                <c:pt idx="0">
                  <c:v>E=1.2</c:v>
                </c:pt>
              </c:strCache>
            </c:strRef>
          </c:tx>
          <c:spPr>
            <a:ln w="31750" cap="rnd">
              <a:solidFill>
                <a:srgbClr val="D84499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ModelPerfSim!$D$51:$D$59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ModelPerfSim!$E$51:$E$59</c:f>
              <c:numCache>
                <c:formatCode>0.00</c:formatCode>
                <c:ptCount val="9"/>
                <c:pt idx="0">
                  <c:v>5.4804993154229265E-2</c:v>
                </c:pt>
                <c:pt idx="1">
                  <c:v>0.28741482739442981</c:v>
                </c:pt>
                <c:pt idx="2">
                  <c:v>0.52799084707914634</c:v>
                </c:pt>
                <c:pt idx="3">
                  <c:v>0.69</c:v>
                </c:pt>
                <c:pt idx="4">
                  <c:v>0.72266064554450316</c:v>
                </c:pt>
                <c:pt idx="5">
                  <c:v>0.73199566025725238</c:v>
                </c:pt>
                <c:pt idx="6">
                  <c:v>0.73428682189101924</c:v>
                </c:pt>
                <c:pt idx="7">
                  <c:v>0.7344205860801063</c:v>
                </c:pt>
                <c:pt idx="8">
                  <c:v>0.7344205860801063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1F4-44BA-921B-661E84F2FF40}"/>
            </c:ext>
          </c:extLst>
        </c:ser>
        <c:ser>
          <c:idx val="6"/>
          <c:order val="6"/>
          <c:tx>
            <c:strRef>
              <c:f>ModelPerfSim!$B$60</c:f>
              <c:strCache>
                <c:ptCount val="1"/>
                <c:pt idx="0">
                  <c:v>E=1.5</c:v>
                </c:pt>
              </c:strCache>
            </c:strRef>
          </c:tx>
          <c:spPr>
            <a:ln w="31750" cap="rnd">
              <a:solidFill>
                <a:srgbClr val="C33B48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ModelPerfSim!$D$60:$D$68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ModelPerfSim!$E$60:$E$68</c:f>
              <c:numCache>
                <c:formatCode>0.00</c:formatCode>
                <c:ptCount val="9"/>
                <c:pt idx="0">
                  <c:v>9.57410138135939E-3</c:v>
                </c:pt>
                <c:pt idx="1">
                  <c:v>0.21570405735455012</c:v>
                </c:pt>
                <c:pt idx="2">
                  <c:v>0.41895959167789276</c:v>
                </c:pt>
                <c:pt idx="3">
                  <c:v>0.54720356483310084</c:v>
                </c:pt>
                <c:pt idx="4">
                  <c:v>0.56716585222598437</c:v>
                </c:pt>
                <c:pt idx="5">
                  <c:v>0.57458164512841048</c:v>
                </c:pt>
                <c:pt idx="6">
                  <c:v>0.57702961741202585</c:v>
                </c:pt>
                <c:pt idx="7">
                  <c:v>0.57717133408872956</c:v>
                </c:pt>
                <c:pt idx="8">
                  <c:v>0.57717984892507401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1F4-44BA-921B-661E84F2F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49232"/>
        <c:axId val="572447264"/>
      </c:scatterChart>
      <c:valAx>
        <c:axId val="572449232"/>
        <c:scaling>
          <c:orientation val="minMax"/>
          <c:max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sz="1800"/>
                  <a:t>Exposure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447264"/>
        <c:crossesAt val="-1.5"/>
        <c:crossBetween val="midCat"/>
        <c:majorUnit val="5"/>
      </c:valAx>
      <c:valAx>
        <c:axId val="572447264"/>
        <c:scaling>
          <c:orientation val="minMax"/>
          <c:max val="1.5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sz="1600"/>
                  <a:t>Nash-Sutcliffe model efficiency</a:t>
                </a:r>
              </a:p>
            </c:rich>
          </c:tx>
          <c:layout>
            <c:manualLayout>
              <c:xMode val="edge"/>
              <c:yMode val="edge"/>
              <c:x val="4.1056605204964599E-3"/>
              <c:y val="0.21296825119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449232"/>
        <c:crosses val="autoZero"/>
        <c:crossBetween val="midCat"/>
      </c:valAx>
      <c:spPr>
        <a:noFill/>
        <a:ln w="19050"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21950854704769063"/>
          <c:y val="9.5899428541245058E-2"/>
          <c:w val="0.66773007943752671"/>
          <c:h val="4.040883565691346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 sz="1800"/>
              <a:t>Scenario with deflation</a:t>
            </a:r>
            <a:r>
              <a:rPr lang="fr-BE" sz="1800" baseline="0"/>
              <a:t> surface</a:t>
            </a:r>
            <a:endParaRPr lang="fr-BE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052171845923289"/>
          <c:y val="7.9493181120402504E-2"/>
          <c:w val="0.85377005779498438"/>
          <c:h val="0.78471933815106187"/>
        </c:manualLayout>
      </c:layout>
      <c:scatterChart>
        <c:scatterStyle val="lineMarker"/>
        <c:varyColors val="0"/>
        <c:ser>
          <c:idx val="0"/>
          <c:order val="0"/>
          <c:tx>
            <c:strRef>
              <c:f>ModelPerfSim!$B$6</c:f>
              <c:strCache>
                <c:ptCount val="1"/>
                <c:pt idx="0">
                  <c:v>E=0</c:v>
                </c:pt>
              </c:strCache>
            </c:strRef>
          </c:tx>
          <c:spPr>
            <a:ln w="31750" cap="rnd">
              <a:solidFill>
                <a:srgbClr val="40CC75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ModelPerfSim!$D$6:$D$14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ModelPerfSim!$G$6:$G$14</c:f>
              <c:numCache>
                <c:formatCode>0.00E+00</c:formatCode>
                <c:ptCount val="9"/>
                <c:pt idx="0">
                  <c:v>2882182.7261531409</c:v>
                </c:pt>
                <c:pt idx="1">
                  <c:v>1464495.5211485294</c:v>
                </c:pt>
                <c:pt idx="2">
                  <c:v>159950.3649150836</c:v>
                </c:pt>
                <c:pt idx="3">
                  <c:v>1400110.8182613333</c:v>
                </c:pt>
                <c:pt idx="4">
                  <c:v>4372573.6024452969</c:v>
                </c:pt>
                <c:pt idx="5">
                  <c:v>8883627.0597796757</c:v>
                </c:pt>
                <c:pt idx="6">
                  <c:v>11948529.200103469</c:v>
                </c:pt>
                <c:pt idx="7">
                  <c:v>12220677.173953062</c:v>
                </c:pt>
                <c:pt idx="8">
                  <c:v>12243181.630144775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A4-4596-B1E5-76D9E8141FA9}"/>
            </c:ext>
          </c:extLst>
        </c:ser>
        <c:ser>
          <c:idx val="1"/>
          <c:order val="1"/>
          <c:tx>
            <c:strRef>
              <c:f>ModelPerfSim!$B$15</c:f>
              <c:strCache>
                <c:ptCount val="1"/>
                <c:pt idx="0">
                  <c:v>E=0.15</c:v>
                </c:pt>
              </c:strCache>
            </c:strRef>
          </c:tx>
          <c:spPr>
            <a:ln w="31750" cap="rnd">
              <a:solidFill>
                <a:srgbClr val="5DD1B5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ModelPerfSim!$D$15:$D$23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ModelPerfSim!$G$15:$G$23</c:f>
              <c:numCache>
                <c:formatCode>0.00E+00</c:formatCode>
                <c:ptCount val="9"/>
                <c:pt idx="0">
                  <c:v>2995062.2075289893</c:v>
                </c:pt>
                <c:pt idx="1">
                  <c:v>1634543.8106091132</c:v>
                </c:pt>
                <c:pt idx="2">
                  <c:v>302399.2623211373</c:v>
                </c:pt>
                <c:pt idx="3">
                  <c:v>537851.40034630382</c:v>
                </c:pt>
                <c:pt idx="4">
                  <c:v>1826114.609155681</c:v>
                </c:pt>
                <c:pt idx="5">
                  <c:v>3423736.1743396437</c:v>
                </c:pt>
                <c:pt idx="6">
                  <c:v>4132777.4062681682</c:v>
                </c:pt>
                <c:pt idx="7">
                  <c:v>4163633.5584551971</c:v>
                </c:pt>
                <c:pt idx="8">
                  <c:v>4165032.3138089064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A4-4596-B1E5-76D9E8141FA9}"/>
            </c:ext>
          </c:extLst>
        </c:ser>
        <c:ser>
          <c:idx val="2"/>
          <c:order val="2"/>
          <c:tx>
            <c:strRef>
              <c:f>ModelPerfSim!$B$24</c:f>
              <c:strCache>
                <c:ptCount val="1"/>
                <c:pt idx="0">
                  <c:v>E=0.30</c:v>
                </c:pt>
              </c:strCache>
            </c:strRef>
          </c:tx>
          <c:spPr>
            <a:ln w="31750" cap="rnd">
              <a:solidFill>
                <a:srgbClr val="94D7DE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ModelPerfSim!$D$24:$D$32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ModelPerfSim!$G$24:$G$32</c:f>
              <c:numCache>
                <c:formatCode>0.00E+00</c:formatCode>
                <c:ptCount val="9"/>
                <c:pt idx="0">
                  <c:v>3105461.8408700172</c:v>
                </c:pt>
                <c:pt idx="1">
                  <c:v>1803275.2421692933</c:v>
                </c:pt>
                <c:pt idx="2">
                  <c:v>478794.31295080157</c:v>
                </c:pt>
                <c:pt idx="3">
                  <c:v>149963.20910388601</c:v>
                </c:pt>
                <c:pt idx="4">
                  <c:v>627282.13709952077</c:v>
                </c:pt>
                <c:pt idx="5">
                  <c:v>1160560.9367293224</c:v>
                </c:pt>
                <c:pt idx="6">
                  <c:v>1336835.9140125008</c:v>
                </c:pt>
                <c:pt idx="7">
                  <c:v>1342565.2241453968</c:v>
                </c:pt>
                <c:pt idx="8">
                  <c:v>1342863.8100757455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A4-4596-B1E5-76D9E8141FA9}"/>
            </c:ext>
          </c:extLst>
        </c:ser>
        <c:ser>
          <c:idx val="3"/>
          <c:order val="3"/>
          <c:tx>
            <c:strRef>
              <c:f>ModelPerfSim!$B$33</c:f>
              <c:strCache>
                <c:ptCount val="1"/>
                <c:pt idx="0">
                  <c:v>E=0.60</c:v>
                </c:pt>
              </c:strCache>
            </c:strRef>
          </c:tx>
          <c:spPr>
            <a:ln w="31750" cap="rnd">
              <a:solidFill>
                <a:srgbClr val="3173A9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ModelPerfSim!$D$33:$D$41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ModelPerfSim!$G$33:$G$41</c:f>
              <c:numCache>
                <c:formatCode>0.00E+00</c:formatCode>
                <c:ptCount val="9"/>
                <c:pt idx="0">
                  <c:v>3318684.3289017747</c:v>
                </c:pt>
                <c:pt idx="1">
                  <c:v>2133621.3482038844</c:v>
                </c:pt>
                <c:pt idx="2">
                  <c:v>890593.75939870253</c:v>
                </c:pt>
                <c:pt idx="3">
                  <c:v>135389.4535510033</c:v>
                </c:pt>
                <c:pt idx="4">
                  <c:v>73185.597390337425</c:v>
                </c:pt>
                <c:pt idx="5">
                  <c:v>88290.747970305776</c:v>
                </c:pt>
                <c:pt idx="6">
                  <c:v>100983.57871451665</c:v>
                </c:pt>
                <c:pt idx="7">
                  <c:v>101883.84606028313</c:v>
                </c:pt>
                <c:pt idx="8">
                  <c:v>101948.38486436481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5A4-4596-B1E5-76D9E8141FA9}"/>
            </c:ext>
          </c:extLst>
        </c:ser>
        <c:ser>
          <c:idx val="4"/>
          <c:order val="4"/>
          <c:tx>
            <c:strRef>
              <c:f>ModelPerfSim!$B$42</c:f>
              <c:strCache>
                <c:ptCount val="1"/>
                <c:pt idx="0">
                  <c:v>E=0.90</c:v>
                </c:pt>
              </c:strCache>
            </c:strRef>
          </c:tx>
          <c:spPr>
            <a:ln w="31750" cap="rnd">
              <a:solidFill>
                <a:srgbClr val="C797DD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ModelPerfSim!$D$42:$D$50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ModelPerfSim!$G$42:$G$50</c:f>
              <c:numCache>
                <c:formatCode>0.00E+00</c:formatCode>
                <c:ptCount val="9"/>
                <c:pt idx="0">
                  <c:v>3521706.7875705571</c:v>
                </c:pt>
                <c:pt idx="1">
                  <c:v>2450736.2288306053</c:v>
                </c:pt>
                <c:pt idx="2">
                  <c:v>1333558.0000521718</c:v>
                </c:pt>
                <c:pt idx="3">
                  <c:v>559625.78600153886</c:v>
                </c:pt>
                <c:pt idx="4">
                  <c:v>421527.25495105702</c:v>
                </c:pt>
                <c:pt idx="5">
                  <c:v>380221.6485072762</c:v>
                </c:pt>
                <c:pt idx="6">
                  <c:v>375050.69000445929</c:v>
                </c:pt>
                <c:pt idx="7">
                  <c:v>374856.72187153285</c:v>
                </c:pt>
                <c:pt idx="8">
                  <c:v>374857.72187153302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5A4-4596-B1E5-76D9E8141FA9}"/>
            </c:ext>
          </c:extLst>
        </c:ser>
        <c:ser>
          <c:idx val="5"/>
          <c:order val="5"/>
          <c:tx>
            <c:strRef>
              <c:f>ModelPerfSim!$B$51</c:f>
              <c:strCache>
                <c:ptCount val="1"/>
                <c:pt idx="0">
                  <c:v>E=1.2</c:v>
                </c:pt>
              </c:strCache>
            </c:strRef>
          </c:tx>
          <c:spPr>
            <a:ln w="31750" cap="rnd">
              <a:solidFill>
                <a:srgbClr val="D84499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ModelPerfSim!$D$51:$D$59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ModelPerfSim!$G$51:$G$59</c:f>
              <c:numCache>
                <c:formatCode>0.00E+00</c:formatCode>
                <c:ptCount val="9"/>
                <c:pt idx="0">
                  <c:v>3714559.506882444</c:v>
                </c:pt>
                <c:pt idx="1">
                  <c:v>2751767.7537406893</c:v>
                </c:pt>
                <c:pt idx="2">
                  <c:v>1773158.8851169415</c:v>
                </c:pt>
                <c:pt idx="3">
                  <c:v>1103447.3063363435</c:v>
                </c:pt>
                <c:pt idx="4">
                  <c:v>981191.91396001121</c:v>
                </c:pt>
                <c:pt idx="5">
                  <c:v>936291.10195763607</c:v>
                </c:pt>
                <c:pt idx="6">
                  <c:v>924110.99782946648</c:v>
                </c:pt>
                <c:pt idx="7">
                  <c:v>923410.31095578184</c:v>
                </c:pt>
                <c:pt idx="8">
                  <c:v>923411.31095578196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5A4-4596-B1E5-76D9E8141FA9}"/>
            </c:ext>
          </c:extLst>
        </c:ser>
        <c:ser>
          <c:idx val="6"/>
          <c:order val="6"/>
          <c:tx>
            <c:strRef>
              <c:f>ModelPerfSim!$B$60</c:f>
              <c:strCache>
                <c:ptCount val="1"/>
                <c:pt idx="0">
                  <c:v>E=1.5</c:v>
                </c:pt>
              </c:strCache>
            </c:strRef>
          </c:tx>
          <c:spPr>
            <a:ln w="31750" cap="rnd">
              <a:solidFill>
                <a:srgbClr val="C33B48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ModelPerfSim!$D$60:$D$68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ModelPerfSim!$G$60:$G$68</c:f>
              <c:numCache>
                <c:formatCode>0.00E+00</c:formatCode>
                <c:ptCount val="9"/>
                <c:pt idx="0">
                  <c:v>3897402.9450917058</c:v>
                </c:pt>
                <c:pt idx="1">
                  <c:v>3035230.7970163156</c:v>
                </c:pt>
                <c:pt idx="2">
                  <c:v>2191175.7071394515</c:v>
                </c:pt>
                <c:pt idx="3">
                  <c:v>1643642.8304542669</c:v>
                </c:pt>
                <c:pt idx="4">
                  <c:v>1543827.253975275</c:v>
                </c:pt>
                <c:pt idx="5">
                  <c:v>1497559.305242084</c:v>
                </c:pt>
                <c:pt idx="6">
                  <c:v>1481254.4369183786</c:v>
                </c:pt>
                <c:pt idx="7">
                  <c:v>1480323.2542236513</c:v>
                </c:pt>
                <c:pt idx="8">
                  <c:v>1480267.285498128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5A4-4596-B1E5-76D9E8141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49232"/>
        <c:axId val="572447264"/>
      </c:scatterChart>
      <c:valAx>
        <c:axId val="572449232"/>
        <c:scaling>
          <c:orientation val="minMax"/>
          <c:max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sz="1800"/>
                  <a:t>Exposure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447264"/>
        <c:crossesAt val="0"/>
        <c:crossBetween val="midCat"/>
        <c:majorUnit val="5"/>
      </c:valAx>
      <c:valAx>
        <c:axId val="572447264"/>
        <c:scaling>
          <c:logBase val="10"/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sz="1600"/>
                  <a:t>Sum of ChiSquare</a:t>
                </a:r>
              </a:p>
            </c:rich>
          </c:tx>
          <c:layout>
            <c:manualLayout>
              <c:xMode val="edge"/>
              <c:yMode val="edge"/>
              <c:x val="5.4742140273286123E-3"/>
              <c:y val="0.32617056607760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449232"/>
        <c:crosses val="autoZero"/>
        <c:crossBetween val="midCat"/>
      </c:valAx>
      <c:spPr>
        <a:noFill/>
        <a:ln w="19050"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21950854704769063"/>
          <c:y val="9.5899428541245058E-2"/>
          <c:w val="0.66773007943752671"/>
          <c:h val="4.040883565691346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 sz="1800"/>
              <a:t>Scenario without deflation surface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887755336254141E-2"/>
          <c:y val="7.9493181120402504E-2"/>
          <c:w val="0.87840402091796321"/>
          <c:h val="0.78471933815106187"/>
        </c:manualLayout>
      </c:layout>
      <c:scatterChart>
        <c:scatterStyle val="lineMarker"/>
        <c:varyColors val="0"/>
        <c:ser>
          <c:idx val="0"/>
          <c:order val="0"/>
          <c:tx>
            <c:strRef>
              <c:f>ModelPerfSim!$B$6</c:f>
              <c:strCache>
                <c:ptCount val="1"/>
                <c:pt idx="0">
                  <c:v>E=0</c:v>
                </c:pt>
              </c:strCache>
            </c:strRef>
          </c:tx>
          <c:spPr>
            <a:ln w="31750" cap="rnd">
              <a:solidFill>
                <a:srgbClr val="40CC75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ModelPerfSim!$D$6:$D$14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ModelPerfSim!$F$6:$F$14</c:f>
              <c:numCache>
                <c:formatCode>0.00</c:formatCode>
                <c:ptCount val="9"/>
                <c:pt idx="0">
                  <c:v>0.25</c:v>
                </c:pt>
                <c:pt idx="1">
                  <c:v>0.52</c:v>
                </c:pt>
                <c:pt idx="2">
                  <c:v>0.49</c:v>
                </c:pt>
                <c:pt idx="3">
                  <c:v>-1.1599999999999999</c:v>
                </c:pt>
                <c:pt idx="4">
                  <c:v>-3.16</c:v>
                </c:pt>
                <c:pt idx="5">
                  <c:v>-5.83</c:v>
                </c:pt>
                <c:pt idx="6">
                  <c:v>-7.5425521069630204</c:v>
                </c:pt>
                <c:pt idx="7">
                  <c:v>-7.692743399241694</c:v>
                </c:pt>
                <c:pt idx="8">
                  <c:v>-7.71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E6-4AB2-A2C2-DF46DBBA1633}"/>
            </c:ext>
          </c:extLst>
        </c:ser>
        <c:ser>
          <c:idx val="1"/>
          <c:order val="1"/>
          <c:tx>
            <c:strRef>
              <c:f>ModelPerfSim!$B$15</c:f>
              <c:strCache>
                <c:ptCount val="1"/>
                <c:pt idx="0">
                  <c:v>E=0.15</c:v>
                </c:pt>
              </c:strCache>
            </c:strRef>
          </c:tx>
          <c:spPr>
            <a:ln w="31750" cap="rnd">
              <a:solidFill>
                <a:srgbClr val="5DD1B5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ModelPerfSim!$D$15:$D$23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ModelPerfSim!$F$15:$F$23</c:f>
              <c:numCache>
                <c:formatCode>0.00</c:formatCode>
                <c:ptCount val="9"/>
                <c:pt idx="0">
                  <c:v>0.22133840892294199</c:v>
                </c:pt>
                <c:pt idx="1">
                  <c:v>0.49713645738849443</c:v>
                </c:pt>
                <c:pt idx="2">
                  <c:v>0.5462911737018894</c:v>
                </c:pt>
                <c:pt idx="3">
                  <c:v>-0.43</c:v>
                </c:pt>
                <c:pt idx="4">
                  <c:v>-1.446953852436295</c:v>
                </c:pt>
                <c:pt idx="5">
                  <c:v>-2.5007778230666604</c:v>
                </c:pt>
                <c:pt idx="6">
                  <c:v>-2.9315192969774726</c:v>
                </c:pt>
                <c:pt idx="7">
                  <c:v>-2.948943963384878</c:v>
                </c:pt>
                <c:pt idx="8">
                  <c:v>-2.95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E6-4AB2-A2C2-DF46DBBA1633}"/>
            </c:ext>
          </c:extLst>
        </c:ser>
        <c:ser>
          <c:idx val="2"/>
          <c:order val="2"/>
          <c:tx>
            <c:strRef>
              <c:f>ModelPerfSim!$B$24</c:f>
              <c:strCache>
                <c:ptCount val="1"/>
                <c:pt idx="0">
                  <c:v>E=0.30</c:v>
                </c:pt>
              </c:strCache>
            </c:strRef>
          </c:tx>
          <c:spPr>
            <a:ln w="31750" cap="rnd">
              <a:solidFill>
                <a:srgbClr val="94D7DE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ModelPerfSim!$D$24:$D$32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ModelPerfSim!$F$24:$F$32</c:f>
              <c:numCache>
                <c:formatCode>0.00</c:formatCode>
                <c:ptCount val="9"/>
                <c:pt idx="0">
                  <c:v>0.19453191341611464</c:v>
                </c:pt>
                <c:pt idx="1">
                  <c:v>0.46830716775071368</c:v>
                </c:pt>
                <c:pt idx="2">
                  <c:v>0.57650879002161315</c:v>
                </c:pt>
                <c:pt idx="3">
                  <c:v>0.03</c:v>
                </c:pt>
                <c:pt idx="4">
                  <c:v>-0.48122299313472028</c:v>
                </c:pt>
                <c:pt idx="5">
                  <c:v>-0.9025526227484908</c:v>
                </c:pt>
                <c:pt idx="6">
                  <c:v>-1.0205383843382454</c:v>
                </c:pt>
                <c:pt idx="7">
                  <c:v>-1.0233430396054977</c:v>
                </c:pt>
                <c:pt idx="8">
                  <c:v>-1.02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8E6-4AB2-A2C2-DF46DBBA1633}"/>
            </c:ext>
          </c:extLst>
        </c:ser>
        <c:ser>
          <c:idx val="3"/>
          <c:order val="3"/>
          <c:tx>
            <c:strRef>
              <c:f>ModelPerfSim!$B$33</c:f>
              <c:strCache>
                <c:ptCount val="1"/>
                <c:pt idx="0">
                  <c:v>E=0.60</c:v>
                </c:pt>
              </c:strCache>
            </c:strRef>
          </c:tx>
          <c:spPr>
            <a:ln w="31750" cap="rnd">
              <a:solidFill>
                <a:srgbClr val="3173A9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ModelPerfSim!$D$33:$D$41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ModelPerfSim!$F$33:$F$41</c:f>
              <c:numCache>
                <c:formatCode>0.00</c:formatCode>
                <c:ptCount val="9"/>
                <c:pt idx="0">
                  <c:v>0.14154844191917126</c:v>
                </c:pt>
                <c:pt idx="1">
                  <c:v>0.40545155642254604</c:v>
                </c:pt>
                <c:pt idx="2">
                  <c:v>0.57941273975266405</c:v>
                </c:pt>
                <c:pt idx="3">
                  <c:v>0.47</c:v>
                </c:pt>
                <c:pt idx="4">
                  <c:v>0.35156878881212661</c:v>
                </c:pt>
                <c:pt idx="5">
                  <c:v>0.28407352152558685</c:v>
                </c:pt>
                <c:pt idx="6">
                  <c:v>0.27114556130825529</c:v>
                </c:pt>
                <c:pt idx="7">
                  <c:v>0.27069354557610015</c:v>
                </c:pt>
                <c:pt idx="8">
                  <c:v>0.27069354557610015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8E6-4AB2-A2C2-DF46DBBA1633}"/>
            </c:ext>
          </c:extLst>
        </c:ser>
        <c:ser>
          <c:idx val="4"/>
          <c:order val="4"/>
          <c:tx>
            <c:strRef>
              <c:f>ModelPerfSim!$B$42</c:f>
              <c:strCache>
                <c:ptCount val="1"/>
                <c:pt idx="0">
                  <c:v>E=0.90</c:v>
                </c:pt>
              </c:strCache>
            </c:strRef>
          </c:tx>
          <c:spPr>
            <a:ln w="31750" cap="rnd">
              <a:solidFill>
                <a:srgbClr val="C797DD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ModelPerfSim!$D$42:$D$50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ModelPerfSim!$F$42:$F$50</c:f>
              <c:numCache>
                <c:formatCode>0.00</c:formatCode>
                <c:ptCount val="9"/>
                <c:pt idx="0">
                  <c:v>8.9735511343063012E-2</c:v>
                </c:pt>
                <c:pt idx="1">
                  <c:v>0.33862779977713175</c:v>
                </c:pt>
                <c:pt idx="2">
                  <c:v>0.53446815716248974</c:v>
                </c:pt>
                <c:pt idx="3">
                  <c:v>0.57999999999999996</c:v>
                </c:pt>
                <c:pt idx="4">
                  <c:v>0.56379269071570492</c:v>
                </c:pt>
                <c:pt idx="5">
                  <c:v>0.55423143024211863</c:v>
                </c:pt>
                <c:pt idx="6">
                  <c:v>0.55141966179321744</c:v>
                </c:pt>
                <c:pt idx="7">
                  <c:v>0.55125041258619856</c:v>
                </c:pt>
                <c:pt idx="8">
                  <c:v>0.55125041258619856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8E6-4AB2-A2C2-DF46DBBA1633}"/>
            </c:ext>
          </c:extLst>
        </c:ser>
        <c:ser>
          <c:idx val="5"/>
          <c:order val="5"/>
          <c:tx>
            <c:strRef>
              <c:f>ModelPerfSim!$B$51</c:f>
              <c:strCache>
                <c:ptCount val="1"/>
                <c:pt idx="0">
                  <c:v>E=1.2</c:v>
                </c:pt>
              </c:strCache>
            </c:strRef>
          </c:tx>
          <c:spPr>
            <a:ln w="31750" cap="rnd">
              <a:solidFill>
                <a:srgbClr val="D84499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ModelPerfSim!$D$51:$D$59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ModelPerfSim!$F$51:$F$59</c:f>
              <c:numCache>
                <c:formatCode>0.00</c:formatCode>
                <c:ptCount val="9"/>
                <c:pt idx="0">
                  <c:v>3.9393494553534802E-2</c:v>
                </c:pt>
                <c:pt idx="1">
                  <c:v>0.27045060078191452</c:v>
                </c:pt>
                <c:pt idx="2">
                  <c:v>0.46431383715571561</c:v>
                </c:pt>
                <c:pt idx="3">
                  <c:v>0.55000000000000004</c:v>
                </c:pt>
                <c:pt idx="4">
                  <c:v>0.56048539605877257</c:v>
                </c:pt>
                <c:pt idx="5">
                  <c:v>0.56080897048468947</c:v>
                </c:pt>
                <c:pt idx="6">
                  <c:v>0.56027034167557077</c:v>
                </c:pt>
                <c:pt idx="7">
                  <c:v>0.56023278535379939</c:v>
                </c:pt>
                <c:pt idx="8">
                  <c:v>0.56023278535379939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8E6-4AB2-A2C2-DF46DBBA1633}"/>
            </c:ext>
          </c:extLst>
        </c:ser>
        <c:ser>
          <c:idx val="6"/>
          <c:order val="6"/>
          <c:tx>
            <c:strRef>
              <c:f>ModelPerfSim!$B$60</c:f>
              <c:strCache>
                <c:ptCount val="1"/>
                <c:pt idx="0">
                  <c:v>E=1.5</c:v>
                </c:pt>
              </c:strCache>
            </c:strRef>
          </c:tx>
          <c:spPr>
            <a:ln w="31750" cap="rnd">
              <a:solidFill>
                <a:srgbClr val="C33B48"/>
              </a:solidFill>
              <a:round/>
            </a:ln>
            <a:effectLst/>
          </c:spPr>
          <c:marker>
            <c:symbol val="none"/>
          </c:marker>
          <c:xVal>
            <c:numRef>
              <c:f>ModelPerfSim!$D$60:$D$68</c:f>
              <c:numCache>
                <c:formatCode>General</c:formatCode>
                <c:ptCount val="9"/>
                <c:pt idx="0">
                  <c:v>0.4</c:v>
                </c:pt>
                <c:pt idx="1">
                  <c:v>0.6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ModelPerfSim!$F$60:$F$68</c:f>
              <c:numCache>
                <c:formatCode>0.00</c:formatCode>
                <c:ptCount val="9"/>
                <c:pt idx="0">
                  <c:v>-9.2674025903671797E-3</c:v>
                </c:pt>
                <c:pt idx="1">
                  <c:v>0.20272303716199225</c:v>
                </c:pt>
                <c:pt idx="2">
                  <c:v>0.38260662696131453</c:v>
                </c:pt>
                <c:pt idx="3">
                  <c:v>0.473381834942039</c:v>
                </c:pt>
                <c:pt idx="4">
                  <c:v>0.48393943655137384</c:v>
                </c:pt>
                <c:pt idx="5">
                  <c:v>0.48649716933119025</c:v>
                </c:pt>
                <c:pt idx="6">
                  <c:v>0.48707943660004938</c:v>
                </c:pt>
                <c:pt idx="7">
                  <c:v>0.48711151744417291</c:v>
                </c:pt>
                <c:pt idx="8">
                  <c:v>0.48711343136210539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8E6-4AB2-A2C2-DF46DBBA1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449232"/>
        <c:axId val="572447264"/>
      </c:scatterChart>
      <c:valAx>
        <c:axId val="572449232"/>
        <c:scaling>
          <c:orientation val="minMax"/>
          <c:max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sz="1800"/>
                  <a:t>Exposure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447264"/>
        <c:crossesAt val="-1.5"/>
        <c:crossBetween val="midCat"/>
        <c:majorUnit val="5"/>
      </c:valAx>
      <c:valAx>
        <c:axId val="572447264"/>
        <c:scaling>
          <c:orientation val="minMax"/>
          <c:max val="1.5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sz="1600"/>
                  <a:t>Nash-Sutcliffe model efficiency</a:t>
                </a:r>
              </a:p>
            </c:rich>
          </c:tx>
          <c:layout>
            <c:manualLayout>
              <c:xMode val="edge"/>
              <c:yMode val="edge"/>
              <c:x val="4.1056605204964599E-3"/>
              <c:y val="0.21296825119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449232"/>
        <c:crosses val="autoZero"/>
        <c:crossBetween val="midCat"/>
      </c:valAx>
      <c:spPr>
        <a:noFill/>
        <a:ln w="19050"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21950854704769063"/>
          <c:y val="9.5899428541245058E-2"/>
          <c:w val="0.66773007943752671"/>
          <c:h val="4.040883565691346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479922F-792A-47F8-B6A5-1F0130EED02B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E334EF-06DF-466D-A2FA-0CE0A8EE5CFA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184520B-420F-41FC-8F8C-E7CABAD5C544}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01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69C851-46C9-46AD-AB06-93D98E2204B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56C0C2-CE0B-4E80-8E1C-B0FD0A558E3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FDA401-C9D6-4BAD-B892-3681B2AFD59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17"/>
  <sheetViews>
    <sheetView showGridLines="0" zoomScale="80" zoomScaleNormal="80" workbookViewId="0">
      <selection activeCell="P30" sqref="P30"/>
    </sheetView>
  </sheetViews>
  <sheetFormatPr defaultColWidth="12.42578125" defaultRowHeight="12.75" customHeight="1" x14ac:dyDescent="0.25"/>
  <cols>
    <col min="1" max="1" width="2" customWidth="1"/>
    <col min="2" max="2" width="12.42578125" style="5" customWidth="1"/>
    <col min="3" max="3" width="17.85546875" style="5" customWidth="1"/>
    <col min="4" max="4" width="12.42578125" style="5" customWidth="1"/>
    <col min="5" max="5" width="12.7109375" style="5" customWidth="1"/>
    <col min="6" max="6" width="13.42578125" style="5" customWidth="1"/>
    <col min="7" max="7" width="12.42578125" style="5" customWidth="1"/>
    <col min="8" max="8" width="6.28515625" style="5" bestFit="1" customWidth="1"/>
    <col min="9" max="9" width="12" style="5" bestFit="1" customWidth="1"/>
    <col min="10" max="10" width="13.5703125" style="5" bestFit="1" customWidth="1"/>
    <col min="11" max="11" width="12.28515625" style="5" bestFit="1" customWidth="1"/>
    <col min="12" max="12" width="13.28515625" style="5" customWidth="1"/>
    <col min="13" max="16" width="12.42578125" style="5" customWidth="1"/>
    <col min="17" max="17" width="13" style="5" customWidth="1"/>
    <col min="18" max="18" width="14.140625" style="5" customWidth="1"/>
    <col min="19" max="21" width="13" style="5" customWidth="1"/>
    <col min="22" max="22" width="14.140625" style="5" customWidth="1"/>
    <col min="23" max="254" width="12.42578125" style="5" customWidth="1"/>
  </cols>
  <sheetData>
    <row r="1" spans="1:254" ht="12.75" customHeight="1" thickBot="1" x14ac:dyDescent="0.3"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128"/>
      <c r="R1" s="128"/>
      <c r="S1" s="128"/>
      <c r="T1" s="128"/>
      <c r="U1" s="128"/>
      <c r="V1" s="128"/>
      <c r="W1" s="128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  <c r="HU1" s="47"/>
      <c r="HV1" s="47"/>
      <c r="HW1" s="47"/>
      <c r="HX1" s="47"/>
      <c r="HY1" s="47"/>
      <c r="HZ1" s="47"/>
      <c r="IA1" s="47"/>
      <c r="IB1" s="47"/>
      <c r="IC1" s="47"/>
      <c r="ID1" s="47"/>
      <c r="IE1" s="47"/>
      <c r="IF1" s="47"/>
      <c r="IG1" s="47"/>
      <c r="IH1" s="47"/>
      <c r="II1" s="47"/>
      <c r="IJ1" s="47"/>
      <c r="IK1" s="47"/>
      <c r="IL1" s="47"/>
      <c r="IM1" s="47"/>
      <c r="IN1" s="47"/>
      <c r="IO1" s="47"/>
      <c r="IP1" s="47"/>
      <c r="IQ1" s="47"/>
      <c r="IR1" s="47"/>
      <c r="IS1" s="47"/>
      <c r="IT1" s="47"/>
    </row>
    <row r="2" spans="1:254" ht="15" customHeight="1" thickTop="1" x14ac:dyDescent="0.25">
      <c r="B2" s="102" t="s">
        <v>355</v>
      </c>
      <c r="C2" s="103" t="s">
        <v>21</v>
      </c>
      <c r="D2" s="103" t="s">
        <v>22</v>
      </c>
      <c r="E2" s="103" t="s">
        <v>23</v>
      </c>
      <c r="F2" s="103" t="s">
        <v>23</v>
      </c>
      <c r="G2" s="103" t="s">
        <v>24</v>
      </c>
      <c r="H2" s="103" t="s">
        <v>25</v>
      </c>
      <c r="I2" s="103" t="s">
        <v>26</v>
      </c>
      <c r="J2" s="103" t="s">
        <v>27</v>
      </c>
      <c r="K2" s="103" t="s">
        <v>29</v>
      </c>
      <c r="L2" s="103" t="s">
        <v>30</v>
      </c>
      <c r="M2" s="126" t="s">
        <v>31</v>
      </c>
      <c r="N2" s="138"/>
      <c r="O2" s="127" t="s">
        <v>345</v>
      </c>
      <c r="P2" s="144"/>
      <c r="Q2" s="129"/>
      <c r="R2" s="129"/>
      <c r="S2" s="129"/>
      <c r="T2" s="129"/>
      <c r="U2" s="129"/>
      <c r="V2" s="129"/>
      <c r="W2" s="129"/>
    </row>
    <row r="3" spans="1:254" ht="15" customHeight="1" thickBot="1" x14ac:dyDescent="0.3">
      <c r="B3" s="104" t="s">
        <v>32</v>
      </c>
      <c r="C3" s="105"/>
      <c r="D3" s="106" t="s">
        <v>33</v>
      </c>
      <c r="E3" s="106" t="s">
        <v>34</v>
      </c>
      <c r="F3" s="107"/>
      <c r="G3" s="106" t="s">
        <v>35</v>
      </c>
      <c r="H3" s="106" t="s">
        <v>36</v>
      </c>
      <c r="I3" s="106" t="s">
        <v>37</v>
      </c>
      <c r="J3" s="106" t="s">
        <v>37</v>
      </c>
      <c r="K3" s="106" t="s">
        <v>38</v>
      </c>
      <c r="L3" s="105"/>
      <c r="M3" s="108"/>
      <c r="N3" s="138"/>
      <c r="O3" s="145"/>
      <c r="P3" s="146"/>
      <c r="Q3" s="130"/>
      <c r="R3" s="130"/>
      <c r="S3" s="130"/>
      <c r="T3" s="129"/>
      <c r="U3" s="129"/>
      <c r="V3" s="130"/>
      <c r="W3" s="130"/>
    </row>
    <row r="4" spans="1:254" ht="15" customHeight="1" thickTop="1" thickBot="1" x14ac:dyDescent="0.3">
      <c r="B4" s="110" t="s">
        <v>4</v>
      </c>
      <c r="C4" s="111" t="s">
        <v>5</v>
      </c>
      <c r="D4" s="112">
        <v>1025.9417970471379</v>
      </c>
      <c r="E4" s="113">
        <v>3.8624729769569099</v>
      </c>
      <c r="F4" s="114">
        <v>3.8624729769569101E-12</v>
      </c>
      <c r="G4" s="113">
        <f>0.0164678089440457*100</f>
        <v>1.6467808944045699</v>
      </c>
      <c r="H4" s="112">
        <v>5.2839492806066719</v>
      </c>
      <c r="I4" s="115">
        <v>1.63059999999999E-4</v>
      </c>
      <c r="J4" s="113">
        <v>14.811999999999999</v>
      </c>
      <c r="K4" s="114">
        <f t="shared" ref="K4:K13" si="0">1/J4*((F4*$O$12*I4/$O$14)-$O$6)</f>
        <v>2834043.6164121185</v>
      </c>
      <c r="L4" s="114">
        <f t="shared" ref="L4:L13" si="1">(((I4*$O$12/J4/$O$14*G4/100*F4)^2)+((-1)/J4*$P$6)^2+((F4*$O$12/J4/$O$14*I4/100)^2))^0.5</f>
        <v>54922.587459482864</v>
      </c>
      <c r="M4" s="116">
        <f t="shared" ref="M4:M13" si="2">L4/K4*100</f>
        <v>1.9379584400685588</v>
      </c>
      <c r="N4" s="137"/>
      <c r="O4" s="147" t="s">
        <v>28</v>
      </c>
      <c r="P4" s="147"/>
      <c r="Q4" s="131"/>
      <c r="R4" s="131"/>
      <c r="S4" s="131"/>
      <c r="T4" s="132"/>
      <c r="U4" s="132"/>
      <c r="V4" s="133"/>
      <c r="W4" s="130"/>
    </row>
    <row r="5" spans="1:254" ht="15" customHeight="1" x14ac:dyDescent="0.25">
      <c r="B5" s="117" t="s">
        <v>18</v>
      </c>
      <c r="C5" s="19" t="s">
        <v>19</v>
      </c>
      <c r="D5" s="36">
        <v>1749.752541463944</v>
      </c>
      <c r="E5" s="37">
        <v>7.0326760658991114</v>
      </c>
      <c r="F5" s="91">
        <v>7.0326760658991109E-12</v>
      </c>
      <c r="G5" s="37">
        <f>0.0154759661788838*100</f>
        <v>1.54759661788838</v>
      </c>
      <c r="H5" s="36">
        <v>9.6125613917958344</v>
      </c>
      <c r="I5" s="92">
        <v>1.6411200000000101E-4</v>
      </c>
      <c r="J5" s="37">
        <v>14.811999999999999</v>
      </c>
      <c r="K5" s="91">
        <f t="shared" si="0"/>
        <v>5199491.9497985942</v>
      </c>
      <c r="L5" s="91">
        <f t="shared" si="1"/>
        <v>96041.611554499599</v>
      </c>
      <c r="M5" s="118">
        <f t="shared" si="2"/>
        <v>1.8471345370237535</v>
      </c>
      <c r="N5" s="139"/>
      <c r="O5" s="93" t="s">
        <v>41</v>
      </c>
      <c r="P5" s="94" t="s">
        <v>42</v>
      </c>
      <c r="Q5" s="140"/>
      <c r="R5" s="131"/>
      <c r="S5" s="131"/>
      <c r="T5" s="132"/>
      <c r="U5" s="132"/>
      <c r="V5" s="133"/>
      <c r="W5" s="130"/>
    </row>
    <row r="6" spans="1:254" ht="15" customHeight="1" thickBot="1" x14ac:dyDescent="0.3">
      <c r="B6" s="117" t="s">
        <v>16</v>
      </c>
      <c r="C6" s="19" t="s">
        <v>17</v>
      </c>
      <c r="D6" s="36">
        <v>1664.3446829531281</v>
      </c>
      <c r="E6" s="37">
        <v>7.1315728390318238</v>
      </c>
      <c r="F6" s="91">
        <v>7.1315728390318239E-12</v>
      </c>
      <c r="G6" s="37">
        <f>0.0153640205837987*100</f>
        <v>1.5364020583798699</v>
      </c>
      <c r="H6" s="36">
        <v>10.60083591090326</v>
      </c>
      <c r="I6" s="92">
        <v>1.62008E-4</v>
      </c>
      <c r="J6" s="37">
        <v>14.975</v>
      </c>
      <c r="K6" s="91">
        <f t="shared" si="0"/>
        <v>5148364.1575039541</v>
      </c>
      <c r="L6" s="91">
        <f t="shared" si="1"/>
        <v>94613.146723709535</v>
      </c>
      <c r="M6" s="118">
        <f t="shared" si="2"/>
        <v>1.8377322160827911</v>
      </c>
      <c r="N6" s="139"/>
      <c r="O6" s="229">
        <v>107787.74279565625</v>
      </c>
      <c r="P6" s="230">
        <v>65985.245495298775</v>
      </c>
      <c r="Q6" s="140"/>
      <c r="R6" s="131"/>
      <c r="S6" s="131"/>
      <c r="T6" s="132"/>
      <c r="U6" s="132"/>
      <c r="V6" s="133"/>
      <c r="W6" s="130"/>
    </row>
    <row r="7" spans="1:254" ht="15" customHeight="1" thickBot="1" x14ac:dyDescent="0.3">
      <c r="B7" s="117" t="s">
        <v>6</v>
      </c>
      <c r="C7" s="19" t="s">
        <v>7</v>
      </c>
      <c r="D7" s="36">
        <v>1089.421902326726</v>
      </c>
      <c r="E7" s="37">
        <v>7.7725218184922049</v>
      </c>
      <c r="F7" s="91">
        <v>7.7725218184922053E-12</v>
      </c>
      <c r="G7" s="37">
        <f>0.0152751539649806*100</f>
        <v>1.5275153964980601</v>
      </c>
      <c r="H7" s="36">
        <v>7.0864327338575936</v>
      </c>
      <c r="I7" s="92">
        <v>1.63059999999999E-4</v>
      </c>
      <c r="J7" s="37">
        <v>14.994999999999999</v>
      </c>
      <c r="K7" s="91">
        <f t="shared" si="0"/>
        <v>5640672.4997578468</v>
      </c>
      <c r="L7" s="91">
        <f t="shared" si="1"/>
        <v>103208.74675984794</v>
      </c>
      <c r="M7" s="118">
        <f t="shared" si="2"/>
        <v>1.8297241466204373</v>
      </c>
      <c r="N7" s="137"/>
      <c r="O7" s="148" t="s">
        <v>343</v>
      </c>
      <c r="P7" s="148"/>
      <c r="Q7" s="131"/>
      <c r="R7" s="131"/>
      <c r="S7" s="131"/>
      <c r="T7" s="132"/>
      <c r="U7" s="132"/>
      <c r="V7" s="133"/>
      <c r="W7" s="130"/>
    </row>
    <row r="8" spans="1:254" ht="15" customHeight="1" x14ac:dyDescent="0.25">
      <c r="B8" s="117" t="s">
        <v>12</v>
      </c>
      <c r="C8" s="19" t="s">
        <v>13</v>
      </c>
      <c r="D8" s="36">
        <v>1330.4854758603101</v>
      </c>
      <c r="E8" s="37">
        <v>5.5800096561724946</v>
      </c>
      <c r="F8" s="91">
        <v>5.5800096561724944E-12</v>
      </c>
      <c r="G8" s="37">
        <f>0.0120267278229613*100</f>
        <v>1.2026727822961301</v>
      </c>
      <c r="H8" s="36">
        <v>9.3065504939416748</v>
      </c>
      <c r="I8" s="92">
        <v>1.6411200000000101E-4</v>
      </c>
      <c r="J8" s="37">
        <v>14.365</v>
      </c>
      <c r="K8" s="91">
        <f t="shared" si="0"/>
        <v>4252311.3282503355</v>
      </c>
      <c r="L8" s="91">
        <f t="shared" si="1"/>
        <v>66786.095129756199</v>
      </c>
      <c r="M8" s="118">
        <f t="shared" si="2"/>
        <v>1.5705833833487479</v>
      </c>
      <c r="N8" s="139"/>
      <c r="O8" s="95" t="s">
        <v>41</v>
      </c>
      <c r="P8" s="96" t="s">
        <v>42</v>
      </c>
      <c r="Q8" s="140"/>
      <c r="R8" s="131"/>
      <c r="S8" s="131"/>
      <c r="T8" s="132"/>
      <c r="U8" s="132"/>
      <c r="V8" s="133"/>
      <c r="W8" s="130"/>
    </row>
    <row r="9" spans="1:254" ht="15" customHeight="1" thickBot="1" x14ac:dyDescent="0.3">
      <c r="B9" s="117" t="s">
        <v>2</v>
      </c>
      <c r="C9" s="19" t="s">
        <v>3</v>
      </c>
      <c r="D9" s="36">
        <v>1853.3978079783269</v>
      </c>
      <c r="E9" s="37">
        <v>6.0691588039080591</v>
      </c>
      <c r="F9" s="91">
        <v>6.0691588039080589E-12</v>
      </c>
      <c r="G9" s="37">
        <f>0.0165498230882666*100</f>
        <v>1.65498230882666</v>
      </c>
      <c r="H9" s="36">
        <v>12.06944126610736</v>
      </c>
      <c r="I9" s="92">
        <v>1.64112E-4</v>
      </c>
      <c r="J9" s="37">
        <v>12.169</v>
      </c>
      <c r="K9" s="91">
        <f t="shared" si="0"/>
        <v>5460483.5496074883</v>
      </c>
      <c r="L9" s="91">
        <f t="shared" si="1"/>
        <v>105896.32490275212</v>
      </c>
      <c r="M9" s="118">
        <f t="shared" si="2"/>
        <v>1.9393213795207604</v>
      </c>
      <c r="N9" s="139"/>
      <c r="O9" s="231">
        <v>7.5386490590950272E-15</v>
      </c>
      <c r="P9" s="232">
        <v>9.6729110623479745E-15</v>
      </c>
      <c r="Q9" s="140"/>
      <c r="R9" s="131"/>
      <c r="S9" s="131"/>
      <c r="T9" s="132"/>
      <c r="U9" s="132"/>
      <c r="V9" s="134"/>
      <c r="W9" s="130"/>
    </row>
    <row r="10" spans="1:254" ht="15" customHeight="1" x14ac:dyDescent="0.25">
      <c r="B10" s="117" t="s">
        <v>0</v>
      </c>
      <c r="C10" s="19" t="s">
        <v>1</v>
      </c>
      <c r="D10" s="36">
        <v>230.36917468889709</v>
      </c>
      <c r="E10" s="37">
        <v>1.605112196373232</v>
      </c>
      <c r="F10" s="91">
        <v>1.6051121963732319E-12</v>
      </c>
      <c r="G10" s="37">
        <f>0.0914013794480969*100</f>
        <v>9.1401379448096893</v>
      </c>
      <c r="H10" s="36">
        <v>1.7608983974021419</v>
      </c>
      <c r="I10" s="92">
        <v>1.6516400000000001E-4</v>
      </c>
      <c r="J10" s="37">
        <v>14.723000000000001</v>
      </c>
      <c r="K10" s="91">
        <f t="shared" si="0"/>
        <v>1195900.3268409818</v>
      </c>
      <c r="L10" s="91">
        <f t="shared" si="1"/>
        <v>110723.0851390038</v>
      </c>
      <c r="M10" s="118">
        <f t="shared" si="2"/>
        <v>9.2585546348568393</v>
      </c>
      <c r="N10" s="137"/>
      <c r="O10" s="149"/>
      <c r="P10" s="149"/>
      <c r="Q10" s="131"/>
      <c r="R10" s="131"/>
      <c r="S10" s="131"/>
      <c r="T10" s="132"/>
      <c r="U10" s="132"/>
      <c r="V10" s="134"/>
      <c r="W10" s="130"/>
    </row>
    <row r="11" spans="1:254" ht="15" customHeight="1" x14ac:dyDescent="0.25">
      <c r="B11" s="117" t="s">
        <v>14</v>
      </c>
      <c r="C11" s="19" t="s">
        <v>15</v>
      </c>
      <c r="D11" s="36">
        <v>1025.4559077596721</v>
      </c>
      <c r="E11" s="37">
        <v>1.2828508554721361</v>
      </c>
      <c r="F11" s="91">
        <v>1.282850855472136E-12</v>
      </c>
      <c r="G11" s="37">
        <f>0.0389887288915809*100</f>
        <v>3.8988728891580902</v>
      </c>
      <c r="H11" s="36">
        <v>5.5369571279821113</v>
      </c>
      <c r="I11" s="92">
        <v>1.6306E-4</v>
      </c>
      <c r="J11" s="37">
        <v>15.528</v>
      </c>
      <c r="K11" s="91">
        <f t="shared" si="0"/>
        <v>893238.04903986666</v>
      </c>
      <c r="L11" s="91">
        <f t="shared" si="1"/>
        <v>36481.219597018651</v>
      </c>
      <c r="M11" s="118">
        <f t="shared" si="2"/>
        <v>4.0841542337154104</v>
      </c>
      <c r="N11" s="139"/>
      <c r="O11" s="97" t="s">
        <v>43</v>
      </c>
      <c r="P11" s="98"/>
      <c r="Q11" s="140"/>
      <c r="R11" s="131"/>
      <c r="S11" s="131"/>
      <c r="T11" s="132"/>
      <c r="U11" s="132"/>
      <c r="V11" s="134"/>
      <c r="W11" s="130"/>
    </row>
    <row r="12" spans="1:254" ht="15" customHeight="1" x14ac:dyDescent="0.25">
      <c r="B12" s="117" t="s">
        <v>8</v>
      </c>
      <c r="C12" s="19" t="s">
        <v>9</v>
      </c>
      <c r="D12" s="36">
        <v>1329.9056941263129</v>
      </c>
      <c r="E12" s="37">
        <v>0.53110637174294151</v>
      </c>
      <c r="F12" s="91">
        <v>5.3110637174294148E-13</v>
      </c>
      <c r="G12" s="37">
        <f>0.0391228300731504*100</f>
        <v>3.9122830073150401</v>
      </c>
      <c r="H12" s="36">
        <v>10.435145545773359</v>
      </c>
      <c r="I12" s="92">
        <v>1.6306E-4</v>
      </c>
      <c r="J12" s="37">
        <v>15.109</v>
      </c>
      <c r="K12" s="91">
        <f t="shared" si="0"/>
        <v>375879.6754394733</v>
      </c>
      <c r="L12" s="91">
        <f t="shared" si="1"/>
        <v>16071.114037123705</v>
      </c>
      <c r="M12" s="118">
        <f t="shared" si="2"/>
        <v>4.2756007007651</v>
      </c>
      <c r="N12" s="139"/>
      <c r="O12" s="233">
        <v>6.0221410000000001E+23</v>
      </c>
      <c r="P12" s="99"/>
      <c r="Q12" s="140"/>
      <c r="R12" s="131"/>
      <c r="S12" s="131"/>
      <c r="T12" s="132"/>
      <c r="U12" s="132"/>
      <c r="V12" s="134"/>
      <c r="W12" s="130"/>
    </row>
    <row r="13" spans="1:254" ht="15" customHeight="1" thickBot="1" x14ac:dyDescent="0.3">
      <c r="B13" s="119" t="s">
        <v>10</v>
      </c>
      <c r="C13" s="120" t="s">
        <v>11</v>
      </c>
      <c r="D13" s="121">
        <v>870.92680997639877</v>
      </c>
      <c r="E13" s="122">
        <v>0.19753147357418041</v>
      </c>
      <c r="F13" s="123">
        <v>1.975314735741804E-13</v>
      </c>
      <c r="G13" s="122">
        <f>0.100354181277072*100</f>
        <v>10.035418127707201</v>
      </c>
      <c r="H13" s="121">
        <v>5.0963967971150641</v>
      </c>
      <c r="I13" s="124">
        <v>1.63059999999999E-4</v>
      </c>
      <c r="J13" s="122">
        <v>15.356</v>
      </c>
      <c r="K13" s="123">
        <f t="shared" si="0"/>
        <v>133141.58376818182</v>
      </c>
      <c r="L13" s="123">
        <f t="shared" si="1"/>
        <v>14774.087731405096</v>
      </c>
      <c r="M13" s="125">
        <f t="shared" si="2"/>
        <v>11.096523950870868</v>
      </c>
      <c r="N13" s="139"/>
      <c r="O13" s="100" t="s">
        <v>44</v>
      </c>
      <c r="P13" s="99"/>
      <c r="Q13" s="140"/>
      <c r="R13" s="131"/>
      <c r="S13" s="131"/>
      <c r="T13" s="132"/>
      <c r="U13" s="132"/>
      <c r="V13" s="134"/>
      <c r="W13" s="130"/>
    </row>
    <row r="14" spans="1:254" ht="12.75" customHeight="1" thickTop="1" x14ac:dyDescent="0.25">
      <c r="A14" s="135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41"/>
      <c r="M14" s="109"/>
      <c r="N14" s="109"/>
      <c r="O14" s="234">
        <v>9.0121800000000007</v>
      </c>
      <c r="P14" s="101"/>
      <c r="Q14" s="128"/>
      <c r="R14" s="128"/>
      <c r="S14" s="128"/>
      <c r="T14" s="128"/>
      <c r="U14" s="128"/>
      <c r="V14" s="128"/>
      <c r="W14" s="128"/>
    </row>
    <row r="15" spans="1:254" ht="15" customHeight="1" x14ac:dyDescent="0.25">
      <c r="A15" s="135"/>
      <c r="B15" s="53"/>
      <c r="C15" s="53"/>
      <c r="D15" s="53"/>
      <c r="E15" s="53"/>
      <c r="F15" s="53"/>
      <c r="G15" s="53"/>
      <c r="H15" s="53"/>
      <c r="I15" s="53"/>
      <c r="J15" s="53"/>
      <c r="K15" s="136"/>
      <c r="L15" s="53"/>
      <c r="M15" s="53"/>
      <c r="N15" s="53"/>
      <c r="O15" s="53"/>
      <c r="P15" s="53"/>
      <c r="Q15" s="130"/>
      <c r="R15" s="130"/>
      <c r="S15" s="130"/>
      <c r="T15" s="130"/>
      <c r="U15" s="130"/>
      <c r="V15" s="130"/>
      <c r="W15" s="130"/>
    </row>
    <row r="16" spans="1:254" ht="12.75" customHeight="1" x14ac:dyDescent="0.25">
      <c r="Q16" s="128"/>
    </row>
    <row r="17" spans="17:17" ht="12.75" customHeight="1" x14ac:dyDescent="0.25">
      <c r="Q17" s="128"/>
    </row>
  </sheetData>
  <pageMargins left="0.75" right="0.75" top="1" bottom="1" header="0.5" footer="0.5"/>
  <pageSetup orientation="portrait" r:id="rId1"/>
  <headerFooter>
    <oddFooter>&amp;C&amp;"Helvetica,Regular"&amp;12&amp;K000000&amp;P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A15"/>
  <sheetViews>
    <sheetView showGridLines="0" topLeftCell="H1" zoomScale="90" zoomScaleNormal="90" workbookViewId="0">
      <selection activeCell="W20" sqref="W20"/>
    </sheetView>
  </sheetViews>
  <sheetFormatPr defaultColWidth="9.140625" defaultRowHeight="14.85" customHeight="1" x14ac:dyDescent="0.25"/>
  <cols>
    <col min="1" max="1" width="2.28515625" style="6" customWidth="1"/>
    <col min="2" max="2" width="35.42578125" style="47" customWidth="1"/>
    <col min="3" max="3" width="23.140625" style="6" bestFit="1" customWidth="1"/>
    <col min="4" max="4" width="14.140625" style="6" bestFit="1" customWidth="1"/>
    <col min="5" max="5" width="14.42578125" style="6" customWidth="1"/>
    <col min="6" max="6" width="9.5703125" style="47" customWidth="1"/>
    <col min="7" max="7" width="13.85546875" style="6" customWidth="1"/>
    <col min="8" max="8" width="13.85546875" style="47" customWidth="1"/>
    <col min="9" max="9" width="16.7109375" style="6" customWidth="1"/>
    <col min="10" max="10" width="15.140625" style="47" customWidth="1"/>
    <col min="11" max="11" width="13.42578125" style="6" bestFit="1" customWidth="1"/>
    <col min="12" max="12" width="13" style="6" bestFit="1" customWidth="1"/>
    <col min="13" max="13" width="20.28515625" style="6" customWidth="1"/>
    <col min="14" max="14" width="20.28515625" style="47" customWidth="1"/>
    <col min="15" max="15" width="14.85546875" style="47" customWidth="1"/>
    <col min="16" max="16" width="11.7109375" style="6" bestFit="1" customWidth="1"/>
    <col min="17" max="17" width="11.140625" style="6" bestFit="1" customWidth="1"/>
    <col min="18" max="18" width="11.7109375" style="6" customWidth="1"/>
    <col min="19" max="20" width="11.85546875" style="6" customWidth="1"/>
    <col min="21" max="21" width="13.42578125" style="6" customWidth="1"/>
    <col min="22" max="22" width="14.42578125" style="6" customWidth="1"/>
    <col min="23" max="23" width="15" style="6" customWidth="1"/>
    <col min="24" max="24" width="12.140625" style="6" customWidth="1"/>
    <col min="25" max="25" width="14.140625" style="6" customWidth="1"/>
    <col min="26" max="26" width="9.140625" style="6" customWidth="1"/>
    <col min="27" max="28" width="11.42578125" style="6" customWidth="1"/>
    <col min="29" max="261" width="9.140625" style="6" customWidth="1"/>
  </cols>
  <sheetData>
    <row r="1" spans="1:261" ht="6.75" customHeight="1" thickBot="1" x14ac:dyDescent="0.3">
      <c r="A1" s="17"/>
      <c r="B1" s="26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P1" s="90"/>
      <c r="Q1" s="90"/>
      <c r="R1" s="90"/>
      <c r="S1" s="16"/>
      <c r="T1" s="17"/>
      <c r="U1" s="17"/>
      <c r="V1" s="17"/>
      <c r="W1" s="17"/>
      <c r="X1" s="17"/>
      <c r="Y1" s="17"/>
      <c r="Z1" s="17"/>
      <c r="AA1" s="17"/>
      <c r="AB1" s="17"/>
      <c r="AC1" s="10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</row>
    <row r="2" spans="1:261" ht="15" customHeight="1" thickTop="1" thickBot="1" x14ac:dyDescent="0.3">
      <c r="A2" s="82"/>
      <c r="B2" s="87" t="s">
        <v>344</v>
      </c>
      <c r="C2" s="86"/>
      <c r="D2" s="7" t="s">
        <v>45</v>
      </c>
      <c r="E2" s="8" t="s">
        <v>346</v>
      </c>
      <c r="F2" s="8" t="s">
        <v>351</v>
      </c>
      <c r="G2" s="8" t="s">
        <v>347</v>
      </c>
      <c r="H2" s="8" t="s">
        <v>332</v>
      </c>
      <c r="I2" s="8" t="s">
        <v>73</v>
      </c>
      <c r="J2" s="8" t="s">
        <v>52</v>
      </c>
      <c r="K2" s="8" t="s">
        <v>46</v>
      </c>
      <c r="L2" s="8" t="s">
        <v>47</v>
      </c>
      <c r="M2" s="8" t="s">
        <v>349</v>
      </c>
      <c r="N2" s="8" t="s">
        <v>363</v>
      </c>
      <c r="O2" s="8" t="s">
        <v>364</v>
      </c>
      <c r="P2" s="8" t="s">
        <v>354</v>
      </c>
      <c r="Q2" s="8" t="s">
        <v>48</v>
      </c>
      <c r="R2" s="9" t="s">
        <v>49</v>
      </c>
      <c r="S2" s="17"/>
      <c r="T2" s="17"/>
      <c r="U2" s="28" t="s">
        <v>63</v>
      </c>
      <c r="V2" s="29"/>
      <c r="W2" s="155" t="s">
        <v>64</v>
      </c>
      <c r="X2" s="30"/>
      <c r="Y2" s="31" t="s">
        <v>65</v>
      </c>
      <c r="Z2" s="32"/>
      <c r="AA2" s="17"/>
      <c r="AB2" s="17"/>
      <c r="AC2" s="10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  <c r="GV2" s="53"/>
      <c r="GW2" s="53"/>
      <c r="GX2" s="53"/>
      <c r="GY2" s="53"/>
      <c r="GZ2" s="53"/>
      <c r="HA2" s="53"/>
      <c r="HB2" s="53"/>
      <c r="HC2" s="53"/>
      <c r="HD2" s="53"/>
      <c r="HE2" s="53"/>
      <c r="HF2" s="53"/>
      <c r="HG2" s="53"/>
      <c r="HH2" s="53"/>
      <c r="HI2" s="53"/>
      <c r="HJ2" s="53"/>
      <c r="HK2" s="53"/>
      <c r="HL2" s="53"/>
      <c r="HM2" s="53"/>
      <c r="HN2" s="53"/>
      <c r="HO2" s="53"/>
      <c r="HP2" s="53"/>
      <c r="HQ2" s="53"/>
      <c r="HR2" s="53"/>
      <c r="HS2" s="53"/>
      <c r="HT2" s="53"/>
      <c r="HU2" s="53"/>
      <c r="HV2" s="53"/>
      <c r="HW2" s="53"/>
      <c r="HX2" s="53"/>
      <c r="HY2" s="53"/>
      <c r="HZ2" s="53"/>
      <c r="IA2" s="53"/>
      <c r="IB2" s="53"/>
      <c r="IC2" s="53"/>
      <c r="ID2" s="53"/>
      <c r="IE2" s="53"/>
      <c r="IF2" s="53"/>
      <c r="IG2" s="53"/>
      <c r="IH2" s="53"/>
      <c r="II2" s="53"/>
      <c r="IJ2" s="53"/>
      <c r="IK2" s="53"/>
      <c r="IL2" s="53"/>
      <c r="IM2" s="53"/>
      <c r="IN2" s="53"/>
      <c r="IO2" s="53"/>
      <c r="IP2" s="53"/>
      <c r="IQ2" s="53"/>
      <c r="IR2" s="53"/>
      <c r="IS2" s="53"/>
      <c r="IT2" s="53"/>
      <c r="IU2" s="53"/>
      <c r="IV2" s="53"/>
      <c r="IW2" s="53"/>
      <c r="IX2" s="53"/>
      <c r="IY2" s="53"/>
      <c r="IZ2" s="53"/>
      <c r="JA2" s="53"/>
    </row>
    <row r="3" spans="1:261" ht="15" customHeight="1" thickBot="1" x14ac:dyDescent="0.3">
      <c r="A3" s="82"/>
      <c r="B3" s="88"/>
      <c r="C3" s="85"/>
      <c r="D3" s="12"/>
      <c r="E3" s="13" t="s">
        <v>50</v>
      </c>
      <c r="F3" s="13"/>
      <c r="G3" s="13" t="s">
        <v>51</v>
      </c>
      <c r="H3" s="13" t="s">
        <v>352</v>
      </c>
      <c r="I3" s="13" t="s">
        <v>67</v>
      </c>
      <c r="J3" s="150"/>
      <c r="K3" s="13" t="s">
        <v>39</v>
      </c>
      <c r="L3" s="13" t="s">
        <v>40</v>
      </c>
      <c r="M3" s="14"/>
      <c r="N3" s="14"/>
      <c r="O3" s="14"/>
      <c r="P3" s="14"/>
      <c r="Q3" s="13" t="s">
        <v>53</v>
      </c>
      <c r="R3" s="15" t="s">
        <v>53</v>
      </c>
      <c r="S3" s="17"/>
      <c r="T3" s="17"/>
      <c r="U3" s="51" t="s">
        <v>70</v>
      </c>
      <c r="V3" s="52" t="s">
        <v>69</v>
      </c>
      <c r="W3" s="153" t="s">
        <v>70</v>
      </c>
      <c r="X3" s="154" t="s">
        <v>69</v>
      </c>
      <c r="Y3" s="33" t="s">
        <v>71</v>
      </c>
      <c r="Z3" s="34" t="s">
        <v>69</v>
      </c>
      <c r="AA3" s="17"/>
      <c r="AB3" s="17"/>
      <c r="AC3" s="10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  <c r="GM3" s="53"/>
      <c r="GN3" s="53"/>
      <c r="GO3" s="53"/>
      <c r="GP3" s="53"/>
      <c r="GQ3" s="53"/>
      <c r="GR3" s="53"/>
      <c r="GS3" s="53"/>
      <c r="GT3" s="53"/>
      <c r="GU3" s="53"/>
      <c r="GV3" s="53"/>
      <c r="GW3" s="53"/>
      <c r="GX3" s="53"/>
      <c r="GY3" s="53"/>
      <c r="GZ3" s="53"/>
      <c r="HA3" s="53"/>
      <c r="HB3" s="53"/>
      <c r="HC3" s="53"/>
      <c r="HD3" s="53"/>
      <c r="HE3" s="53"/>
      <c r="HF3" s="53"/>
      <c r="HG3" s="53"/>
      <c r="HH3" s="53"/>
      <c r="HI3" s="53"/>
      <c r="HJ3" s="53"/>
      <c r="HK3" s="53"/>
      <c r="HL3" s="53"/>
      <c r="HM3" s="53"/>
      <c r="HN3" s="53"/>
      <c r="HO3" s="53"/>
      <c r="HP3" s="53"/>
      <c r="HQ3" s="53"/>
      <c r="HR3" s="53"/>
      <c r="HS3" s="53"/>
      <c r="HT3" s="53"/>
      <c r="HU3" s="53"/>
      <c r="HV3" s="53"/>
      <c r="HW3" s="53"/>
      <c r="HX3" s="53"/>
      <c r="HY3" s="53"/>
      <c r="HZ3" s="53"/>
      <c r="IA3" s="53"/>
      <c r="IB3" s="53"/>
      <c r="IC3" s="53"/>
      <c r="ID3" s="53"/>
      <c r="IE3" s="53"/>
      <c r="IF3" s="53"/>
      <c r="IG3" s="53"/>
      <c r="IH3" s="53"/>
      <c r="II3" s="53"/>
      <c r="IJ3" s="53"/>
      <c r="IK3" s="53"/>
      <c r="IL3" s="53"/>
      <c r="IM3" s="53"/>
      <c r="IN3" s="53"/>
      <c r="IO3" s="53"/>
      <c r="IP3" s="53"/>
      <c r="IQ3" s="53"/>
      <c r="IR3" s="53"/>
      <c r="IS3" s="53"/>
      <c r="IT3" s="53"/>
      <c r="IU3" s="53"/>
      <c r="IV3" s="53"/>
      <c r="IW3" s="53"/>
      <c r="IX3" s="53"/>
      <c r="IY3" s="53"/>
      <c r="IZ3" s="53"/>
      <c r="JA3" s="53"/>
    </row>
    <row r="4" spans="1:261" ht="15" customHeight="1" thickTop="1" x14ac:dyDescent="0.25">
      <c r="A4" s="17"/>
      <c r="B4" s="83" t="s">
        <v>57</v>
      </c>
      <c r="C4" s="83" t="s">
        <v>58</v>
      </c>
      <c r="D4" s="18" t="s">
        <v>5</v>
      </c>
      <c r="E4" s="20">
        <v>-33.122</v>
      </c>
      <c r="F4" s="20">
        <v>-52.535066175946497</v>
      </c>
      <c r="G4" s="17">
        <v>703</v>
      </c>
      <c r="H4" s="35">
        <v>931.59803405461946</v>
      </c>
      <c r="I4" s="36">
        <v>949.96561930385963</v>
      </c>
      <c r="J4" s="81">
        <v>1.345273313913276</v>
      </c>
      <c r="K4" s="17">
        <v>3</v>
      </c>
      <c r="L4" s="17">
        <v>2.7</v>
      </c>
      <c r="M4" s="21">
        <v>1</v>
      </c>
      <c r="N4" s="21"/>
      <c r="O4" s="21"/>
      <c r="P4" s="91">
        <f t="shared" ref="P4:P9" si="0">J4*M4</f>
        <v>1.345273313913276</v>
      </c>
      <c r="Q4" s="91">
        <v>2833897.0016696439</v>
      </c>
      <c r="R4" s="235">
        <v>54932.136877165998</v>
      </c>
      <c r="S4" s="17"/>
      <c r="T4" s="17"/>
      <c r="U4" s="238">
        <v>569.18648267897731</v>
      </c>
      <c r="V4" s="239">
        <v>9.5432388724216484</v>
      </c>
      <c r="W4" s="240">
        <v>678.14157460462422</v>
      </c>
      <c r="X4" s="241">
        <v>9.5470093280393833</v>
      </c>
      <c r="Y4" s="242">
        <v>9.3411882865269746E-2</v>
      </c>
      <c r="Z4" s="241">
        <v>2.4449159549235701E-3</v>
      </c>
      <c r="AA4" s="17"/>
      <c r="AB4" s="17"/>
      <c r="AC4" s="10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</row>
    <row r="5" spans="1:261" ht="15" customHeight="1" x14ac:dyDescent="0.25">
      <c r="A5" s="17"/>
      <c r="B5" s="84" t="s">
        <v>59</v>
      </c>
      <c r="C5" s="84" t="s">
        <v>58</v>
      </c>
      <c r="D5" s="18" t="s">
        <v>19</v>
      </c>
      <c r="E5" s="20">
        <v>-33.147730000000003</v>
      </c>
      <c r="F5" s="20">
        <v>-52.562202477596223</v>
      </c>
      <c r="G5" s="17">
        <v>764</v>
      </c>
      <c r="H5" s="35">
        <v>924.77224222587176</v>
      </c>
      <c r="I5" s="36">
        <v>943.00524870967331</v>
      </c>
      <c r="J5" s="21">
        <v>1.414135737369328</v>
      </c>
      <c r="K5" s="17">
        <v>3</v>
      </c>
      <c r="L5" s="17">
        <v>2.7</v>
      </c>
      <c r="M5" s="21">
        <v>1</v>
      </c>
      <c r="N5" s="21"/>
      <c r="O5" s="21"/>
      <c r="P5" s="91">
        <f t="shared" si="0"/>
        <v>1.414135737369328</v>
      </c>
      <c r="Q5" s="91">
        <v>5199345.3350561215</v>
      </c>
      <c r="R5" s="235">
        <v>96047.072826987001</v>
      </c>
      <c r="S5" s="17"/>
      <c r="T5" s="17"/>
      <c r="U5" s="243">
        <v>1131.8258758365014</v>
      </c>
      <c r="V5" s="244">
        <v>15.877972294457079</v>
      </c>
      <c r="W5" s="245">
        <v>1963.896310467798</v>
      </c>
      <c r="X5" s="246">
        <v>15.900258294532476</v>
      </c>
      <c r="Y5" s="247">
        <v>4.0024096048013685E-2</v>
      </c>
      <c r="Z5" s="246">
        <v>1.3071994461302415E-3</v>
      </c>
      <c r="AA5" s="17"/>
      <c r="AB5" s="17"/>
      <c r="AC5" s="10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</row>
    <row r="6" spans="1:261" ht="15" customHeight="1" x14ac:dyDescent="0.25">
      <c r="A6" s="17"/>
      <c r="B6" s="84" t="s">
        <v>59</v>
      </c>
      <c r="C6" s="84" t="s">
        <v>58</v>
      </c>
      <c r="D6" s="18" t="s">
        <v>17</v>
      </c>
      <c r="E6" s="20">
        <v>-33.171219999999998</v>
      </c>
      <c r="F6" s="20">
        <v>-52.586960945535282</v>
      </c>
      <c r="G6" s="17">
        <v>706</v>
      </c>
      <c r="H6" s="35">
        <v>931.26138838694544</v>
      </c>
      <c r="I6" s="36">
        <v>949.62233625850365</v>
      </c>
      <c r="J6" s="21">
        <v>1.3501930346461739</v>
      </c>
      <c r="K6" s="17">
        <v>3</v>
      </c>
      <c r="L6" s="17">
        <v>2.7</v>
      </c>
      <c r="M6" s="21">
        <v>1</v>
      </c>
      <c r="N6" s="21"/>
      <c r="O6" s="21"/>
      <c r="P6" s="91">
        <f t="shared" si="0"/>
        <v>1.3501930346461739</v>
      </c>
      <c r="Q6" s="91">
        <v>5148219.1386348056</v>
      </c>
      <c r="R6" s="235">
        <v>94618.570420998149</v>
      </c>
      <c r="S6" s="17"/>
      <c r="T6" s="17"/>
      <c r="U6" s="243">
        <v>1189.5003357004243</v>
      </c>
      <c r="V6" s="244">
        <v>16.383060933974793</v>
      </c>
      <c r="W6" s="245">
        <v>2219.5686720848903</v>
      </c>
      <c r="X6" s="246">
        <v>16.409781240365955</v>
      </c>
      <c r="Y6" s="247">
        <v>3.7524368276674977E-2</v>
      </c>
      <c r="Z6" s="246">
        <v>1.2541829917747773E-3</v>
      </c>
      <c r="AA6" s="17"/>
      <c r="AB6" s="17"/>
      <c r="AC6" s="10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</row>
    <row r="7" spans="1:261" ht="15" customHeight="1" x14ac:dyDescent="0.25">
      <c r="A7" s="19"/>
      <c r="B7" s="84" t="s">
        <v>59</v>
      </c>
      <c r="C7" s="84" t="s">
        <v>58</v>
      </c>
      <c r="D7" s="18" t="s">
        <v>7</v>
      </c>
      <c r="E7" s="20">
        <v>-33.132669999999997</v>
      </c>
      <c r="F7" s="20">
        <v>-52.546321498497441</v>
      </c>
      <c r="G7" s="17">
        <v>691</v>
      </c>
      <c r="H7" s="35">
        <v>932.94560229374349</v>
      </c>
      <c r="I7" s="36">
        <v>951.33975648538853</v>
      </c>
      <c r="J7" s="21">
        <v>1.3326017972501589</v>
      </c>
      <c r="K7" s="17">
        <v>3</v>
      </c>
      <c r="L7" s="17">
        <v>2.7</v>
      </c>
      <c r="M7" s="21">
        <v>1</v>
      </c>
      <c r="N7" s="21"/>
      <c r="O7" s="21"/>
      <c r="P7" s="91">
        <f t="shared" si="0"/>
        <v>1.3326017972501589</v>
      </c>
      <c r="Q7" s="91">
        <v>5640527.674311663</v>
      </c>
      <c r="R7" s="235">
        <v>103213.70552067214</v>
      </c>
      <c r="S7" s="17"/>
      <c r="T7" s="17"/>
      <c r="U7" s="243">
        <v>1377.0899542602376</v>
      </c>
      <c r="V7" s="244">
        <v>18.108906973613315</v>
      </c>
      <c r="W7" s="245">
        <v>4461.4553929276872</v>
      </c>
      <c r="X7" s="246">
        <v>18.177531275249937</v>
      </c>
      <c r="Y7" s="247">
        <v>3.0772619605399888E-2</v>
      </c>
      <c r="Z7" s="246">
        <v>1.1219250133792861E-3</v>
      </c>
      <c r="AA7" s="17"/>
      <c r="AB7" s="17"/>
      <c r="AC7" s="10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</row>
    <row r="8" spans="1:261" ht="15" customHeight="1" x14ac:dyDescent="0.25">
      <c r="A8" s="17"/>
      <c r="B8" s="84" t="s">
        <v>59</v>
      </c>
      <c r="C8" s="84" t="s">
        <v>58</v>
      </c>
      <c r="D8" s="18" t="s">
        <v>13</v>
      </c>
      <c r="E8" s="20">
        <v>-33.156700000000001</v>
      </c>
      <c r="F8" s="20">
        <v>-52.571658595197832</v>
      </c>
      <c r="G8" s="17">
        <v>791</v>
      </c>
      <c r="H8" s="35">
        <v>921.76394855562546</v>
      </c>
      <c r="I8" s="36">
        <v>939.9376428807243</v>
      </c>
      <c r="J8" s="21">
        <v>1.445518308060493</v>
      </c>
      <c r="K8" s="17">
        <v>3</v>
      </c>
      <c r="L8" s="17">
        <v>2.7</v>
      </c>
      <c r="M8" s="21">
        <v>1</v>
      </c>
      <c r="N8" s="21"/>
      <c r="O8" s="21"/>
      <c r="P8" s="91">
        <f t="shared" si="0"/>
        <v>1.445518308060493</v>
      </c>
      <c r="Q8" s="91">
        <v>4252160.1512530837</v>
      </c>
      <c r="R8" s="235">
        <v>66794.444785687447</v>
      </c>
      <c r="S8" s="17"/>
      <c r="T8" s="17"/>
      <c r="U8" s="243">
        <v>848.41821501999812</v>
      </c>
      <c r="V8" s="244">
        <v>10.800831984314298</v>
      </c>
      <c r="W8" s="245">
        <v>1164.2630682509807</v>
      </c>
      <c r="X8" s="246">
        <v>10.808858714537831</v>
      </c>
      <c r="Y8" s="247">
        <v>5.7743363329199993E-2</v>
      </c>
      <c r="Z8" s="246">
        <v>1.3978800061727752E-3</v>
      </c>
      <c r="AA8" s="17"/>
      <c r="AB8" s="17"/>
      <c r="AC8" s="10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</row>
    <row r="9" spans="1:261" ht="15" customHeight="1" x14ac:dyDescent="0.25">
      <c r="A9" s="17"/>
      <c r="B9" s="84" t="s">
        <v>55</v>
      </c>
      <c r="C9" s="84" t="s">
        <v>56</v>
      </c>
      <c r="D9" s="18" t="s">
        <v>3</v>
      </c>
      <c r="E9" s="20">
        <v>-33.153309999999998</v>
      </c>
      <c r="F9" s="20">
        <v>-52.568085130487589</v>
      </c>
      <c r="G9" s="89">
        <v>776</v>
      </c>
      <c r="H9" s="142">
        <v>923.43424290031805</v>
      </c>
      <c r="I9" s="36">
        <v>941.64086910445269</v>
      </c>
      <c r="J9" s="21">
        <v>1.428065415031418</v>
      </c>
      <c r="K9" s="17">
        <v>5</v>
      </c>
      <c r="L9" s="89">
        <v>1.6</v>
      </c>
      <c r="M9" s="21">
        <v>0.99</v>
      </c>
      <c r="N9" s="21"/>
      <c r="O9" s="21"/>
      <c r="P9" s="91">
        <f t="shared" si="0"/>
        <v>1.4137847608811038</v>
      </c>
      <c r="Q9" s="91">
        <v>5460305.0914296983</v>
      </c>
      <c r="R9" s="235">
        <v>105903.66306519682</v>
      </c>
      <c r="S9" s="17"/>
      <c r="T9" s="17"/>
      <c r="U9" s="243">
        <v>1210.1343297461669</v>
      </c>
      <c r="V9" s="244">
        <v>17.512441366570311</v>
      </c>
      <c r="W9" s="245">
        <v>2332.8483730032181</v>
      </c>
      <c r="X9" s="246">
        <v>17.542821249057479</v>
      </c>
      <c r="Y9" s="247">
        <v>3.6627914973710159E-2</v>
      </c>
      <c r="Z9" s="246">
        <v>1.3047654130563947E-3</v>
      </c>
      <c r="AA9" s="17"/>
      <c r="AB9" s="17"/>
      <c r="AC9" s="10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</row>
    <row r="10" spans="1:261" ht="15" customHeight="1" x14ac:dyDescent="0.25">
      <c r="A10" s="19"/>
      <c r="B10" s="84" t="s">
        <v>55</v>
      </c>
      <c r="C10" s="84" t="s">
        <v>54</v>
      </c>
      <c r="D10" s="18" t="s">
        <v>1</v>
      </c>
      <c r="E10" s="20">
        <v>-33.153309999999998</v>
      </c>
      <c r="F10" s="20">
        <v>-52.568085130487589</v>
      </c>
      <c r="G10" s="17">
        <v>776</v>
      </c>
      <c r="H10" s="35">
        <v>923.43424290031805</v>
      </c>
      <c r="I10" s="36">
        <v>941.64086910445269</v>
      </c>
      <c r="J10" s="21">
        <v>1.428065415031418</v>
      </c>
      <c r="K10" s="17">
        <v>5</v>
      </c>
      <c r="L10" s="17">
        <v>1.6</v>
      </c>
      <c r="M10" s="21">
        <v>0.99</v>
      </c>
      <c r="N10" s="36">
        <v>30</v>
      </c>
      <c r="O10" s="21">
        <f>EXP(-N10*1.6/152)</f>
        <v>0.7292129525252351</v>
      </c>
      <c r="P10" s="91">
        <f>J10*M10*O10</f>
        <v>1.0309501597172932</v>
      </c>
      <c r="Q10" s="91">
        <v>1195752.825817717</v>
      </c>
      <c r="R10" s="235">
        <v>110727.87974400145</v>
      </c>
      <c r="S10" s="17"/>
      <c r="T10" s="17"/>
      <c r="U10" s="248">
        <v>258.53448823303984</v>
      </c>
      <c r="V10" s="244">
        <v>18.301024115270231</v>
      </c>
      <c r="W10" s="245">
        <v>220.22135946909145</v>
      </c>
      <c r="X10" s="246">
        <v>18.303147705057903</v>
      </c>
      <c r="Y10" s="247">
        <v>0.28540276860198938</v>
      </c>
      <c r="Z10" s="246">
        <v>3.0292707526333913E-2</v>
      </c>
      <c r="AA10" s="17"/>
      <c r="AB10" s="17"/>
      <c r="AC10" s="10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</row>
    <row r="11" spans="1:261" ht="15" customHeight="1" x14ac:dyDescent="0.25">
      <c r="A11" s="17"/>
      <c r="B11" s="84" t="s">
        <v>55</v>
      </c>
      <c r="C11" s="84" t="s">
        <v>62</v>
      </c>
      <c r="D11" s="18" t="s">
        <v>15</v>
      </c>
      <c r="E11" s="20">
        <v>-33.153309999999998</v>
      </c>
      <c r="F11" s="20">
        <v>-52.568085130487589</v>
      </c>
      <c r="G11" s="17">
        <v>776</v>
      </c>
      <c r="H11" s="35">
        <v>923.43424290031805</v>
      </c>
      <c r="I11" s="36">
        <v>941.64086910445269</v>
      </c>
      <c r="J11" s="21">
        <v>1.428065415031418</v>
      </c>
      <c r="K11" s="17">
        <v>5</v>
      </c>
      <c r="L11" s="17">
        <v>1.6</v>
      </c>
      <c r="M11" s="21">
        <v>0.99</v>
      </c>
      <c r="N11" s="36">
        <v>85</v>
      </c>
      <c r="O11" s="21">
        <f t="shared" ref="O11:O12" si="1">EXP(-N11*1.6/152)</f>
        <v>0.408715141105984</v>
      </c>
      <c r="P11" s="91">
        <f t="shared" ref="P11:P12" si="2">J11*M11*O11</f>
        <v>0.5778352380370102</v>
      </c>
      <c r="Q11" s="91">
        <v>893098.19474018062</v>
      </c>
      <c r="R11" s="235">
        <v>36494.299809389144</v>
      </c>
      <c r="S11" s="17"/>
      <c r="T11" s="17"/>
      <c r="U11" s="248">
        <v>279.57881916451362</v>
      </c>
      <c r="V11" s="244">
        <v>6.0315853426884836</v>
      </c>
      <c r="W11" s="245">
        <v>159.72400076295588</v>
      </c>
      <c r="X11" s="246">
        <v>6.0320856662360329</v>
      </c>
      <c r="Y11" s="247">
        <v>0.39713073663505305</v>
      </c>
      <c r="Z11" s="246">
        <v>1.8164637520873703E-2</v>
      </c>
      <c r="AA11" s="17"/>
      <c r="AB11" s="17"/>
      <c r="AC11" s="10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</row>
    <row r="12" spans="1:261" ht="15" customHeight="1" x14ac:dyDescent="0.25">
      <c r="A12" s="17"/>
      <c r="B12" s="84" t="s">
        <v>55</v>
      </c>
      <c r="C12" s="84" t="s">
        <v>60</v>
      </c>
      <c r="D12" s="18" t="s">
        <v>9</v>
      </c>
      <c r="E12" s="20">
        <v>-33.153309999999998</v>
      </c>
      <c r="F12" s="20">
        <v>-52.568085130487589</v>
      </c>
      <c r="G12" s="17">
        <v>776</v>
      </c>
      <c r="H12" s="35">
        <v>923.43424290031805</v>
      </c>
      <c r="I12" s="36">
        <v>941.64086910445269</v>
      </c>
      <c r="J12" s="21">
        <v>1.428065415031418</v>
      </c>
      <c r="K12" s="17">
        <v>5</v>
      </c>
      <c r="L12" s="17">
        <v>1.6</v>
      </c>
      <c r="M12" s="21">
        <v>0.99</v>
      </c>
      <c r="N12" s="36">
        <v>150</v>
      </c>
      <c r="O12" s="21">
        <f t="shared" si="1"/>
        <v>0.20619202825140892</v>
      </c>
      <c r="P12" s="91">
        <f t="shared" si="2"/>
        <v>0.29151114735700795</v>
      </c>
      <c r="Q12" s="91">
        <v>375735.94272615499</v>
      </c>
      <c r="R12" s="235">
        <v>16102.450675839837</v>
      </c>
      <c r="S12" s="17"/>
      <c r="T12" s="17"/>
      <c r="U12" s="248">
        <v>176.85123019654048</v>
      </c>
      <c r="V12" s="244">
        <v>2.6612072343228359</v>
      </c>
      <c r="W12" s="245">
        <v>64.111318414078283</v>
      </c>
      <c r="X12" s="246">
        <v>2.6612937927036628</v>
      </c>
      <c r="Y12" s="247">
        <v>1.022965908520244</v>
      </c>
      <c r="Z12" s="246">
        <v>4.6960460580337204E-2</v>
      </c>
      <c r="AA12" s="17"/>
      <c r="AB12" s="17"/>
      <c r="AC12" s="10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</row>
    <row r="13" spans="1:261" ht="15" customHeight="1" thickBot="1" x14ac:dyDescent="0.3">
      <c r="A13" s="19"/>
      <c r="B13" s="85" t="s">
        <v>55</v>
      </c>
      <c r="C13" s="85" t="s">
        <v>61</v>
      </c>
      <c r="D13" s="22" t="s">
        <v>11</v>
      </c>
      <c r="E13" s="23">
        <v>-33.153309999999998</v>
      </c>
      <c r="F13" s="23">
        <v>-52.568085130487589</v>
      </c>
      <c r="G13" s="24">
        <v>776</v>
      </c>
      <c r="H13" s="143">
        <v>923.43424290031805</v>
      </c>
      <c r="I13" s="79">
        <v>941.64086910445269</v>
      </c>
      <c r="J13" s="25">
        <v>1.428065415031418</v>
      </c>
      <c r="K13" s="24">
        <v>5</v>
      </c>
      <c r="L13" s="24">
        <v>1.6</v>
      </c>
      <c r="M13" s="25">
        <v>0.99</v>
      </c>
      <c r="N13" s="79">
        <v>255</v>
      </c>
      <c r="O13" s="25">
        <f>EXP(-N13*1.6/152)</f>
        <v>6.8275074099346883E-2</v>
      </c>
      <c r="P13" s="123">
        <f>J13*M13*O13</f>
        <v>9.6526259309684781E-2</v>
      </c>
      <c r="Q13" s="236">
        <v>133000.16298376361</v>
      </c>
      <c r="R13" s="237">
        <v>14807.082984960536</v>
      </c>
      <c r="S13" s="17"/>
      <c r="T13" s="17"/>
      <c r="U13" s="249">
        <v>125.21865874556862</v>
      </c>
      <c r="V13" s="250">
        <v>2.4470749661496414</v>
      </c>
      <c r="W13" s="251">
        <v>22.225600788545577</v>
      </c>
      <c r="X13" s="252">
        <v>2.447102272671557</v>
      </c>
      <c r="Y13" s="253">
        <v>3.0496544489104136</v>
      </c>
      <c r="Z13" s="252">
        <v>0.35140942476998654</v>
      </c>
      <c r="AA13" s="17"/>
      <c r="AB13" s="17"/>
      <c r="AC13" s="10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/>
      <c r="IX13" s="11"/>
      <c r="IY13" s="11"/>
      <c r="IZ13" s="11"/>
      <c r="JA13" s="11"/>
    </row>
    <row r="14" spans="1:261" ht="15.75" customHeight="1" thickTop="1" x14ac:dyDescent="0.25">
      <c r="A14" s="17"/>
      <c r="B14" s="27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17"/>
      <c r="S14" s="17"/>
      <c r="T14" s="17"/>
      <c r="U14" s="80"/>
      <c r="V14" s="80"/>
      <c r="W14" s="80"/>
      <c r="X14" s="17"/>
      <c r="Y14" s="17"/>
      <c r="Z14" s="17"/>
      <c r="AA14" s="17"/>
      <c r="AB14" s="17"/>
      <c r="AC14" s="10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</row>
    <row r="15" spans="1:261" ht="15" customHeight="1" x14ac:dyDescent="0.25">
      <c r="A15" s="17"/>
      <c r="B15" s="27"/>
      <c r="C15" s="27"/>
      <c r="D15" s="17"/>
      <c r="E15" s="17"/>
      <c r="F15" s="17"/>
      <c r="G15" s="17"/>
      <c r="H15" s="17"/>
      <c r="I15" s="17"/>
      <c r="J15" s="17"/>
      <c r="K15" s="17"/>
      <c r="L15" s="17" t="s">
        <v>348</v>
      </c>
      <c r="M15" s="17" t="s">
        <v>350</v>
      </c>
      <c r="N15" s="17" t="s">
        <v>353</v>
      </c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0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</row>
  </sheetData>
  <pageMargins left="0.7" right="0.7" top="0.75" bottom="0.75" header="0.3" footer="0.3"/>
  <pageSetup orientation="portrait" r:id="rId1"/>
  <headerFooter>
    <oddFooter>&amp;C&amp;"Helvetica,Regular"&amp;12&amp;K000000&amp;P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E1AB0-7886-4FA6-B23E-D4DF45A5AA7C}">
  <dimension ref="B1:BR51"/>
  <sheetViews>
    <sheetView zoomScale="70" zoomScaleNormal="70" workbookViewId="0">
      <selection activeCell="W33" sqref="W33"/>
    </sheetView>
  </sheetViews>
  <sheetFormatPr defaultColWidth="11.42578125" defaultRowHeight="15" x14ac:dyDescent="0.25"/>
  <cols>
    <col min="1" max="1" width="2.5703125" customWidth="1"/>
    <col min="2" max="2" width="13.140625" customWidth="1"/>
    <col min="5" max="5" width="14.140625" customWidth="1"/>
    <col min="8" max="9" width="22.140625" customWidth="1"/>
    <col min="10" max="10" width="18.7109375" customWidth="1"/>
    <col min="11" max="12" width="16.7109375" customWidth="1"/>
    <col min="13" max="13" width="14.28515625" bestFit="1" customWidth="1"/>
    <col min="14" max="16" width="15.28515625" bestFit="1" customWidth="1"/>
    <col min="17" max="18" width="17.5703125" bestFit="1" customWidth="1"/>
    <col min="19" max="20" width="16.7109375" bestFit="1" customWidth="1"/>
    <col min="21" max="22" width="15.85546875" bestFit="1" customWidth="1"/>
    <col min="23" max="25" width="16.85546875" bestFit="1" customWidth="1"/>
    <col min="26" max="27" width="16.42578125" bestFit="1" customWidth="1"/>
    <col min="28" max="29" width="15.7109375" bestFit="1" customWidth="1"/>
    <col min="30" max="31" width="14.85546875" bestFit="1" customWidth="1"/>
    <col min="32" max="34" width="15.85546875" bestFit="1" customWidth="1"/>
    <col min="35" max="43" width="18.42578125" customWidth="1"/>
    <col min="53" max="61" width="13.85546875" customWidth="1"/>
    <col min="62" max="70" width="15.85546875" customWidth="1"/>
  </cols>
  <sheetData>
    <row r="1" spans="2:70" x14ac:dyDescent="0.25">
      <c r="L1" s="135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</row>
    <row r="2" spans="2:70" ht="18.75" x14ac:dyDescent="0.3">
      <c r="B2" s="213" t="s">
        <v>436</v>
      </c>
      <c r="H2" s="213" t="s">
        <v>371</v>
      </c>
    </row>
    <row r="3" spans="2:70" ht="30" x14ac:dyDescent="0.25">
      <c r="B3" s="45" t="s">
        <v>438</v>
      </c>
      <c r="C3" s="45" t="s">
        <v>89</v>
      </c>
      <c r="D3" s="54" t="s">
        <v>333</v>
      </c>
      <c r="E3" s="224" t="s">
        <v>437</v>
      </c>
      <c r="F3" s="66" t="s">
        <v>89</v>
      </c>
      <c r="G3" s="67" t="s">
        <v>333</v>
      </c>
      <c r="H3" s="57" t="s">
        <v>368</v>
      </c>
      <c r="I3" s="57" t="s">
        <v>334</v>
      </c>
      <c r="J3" s="57" t="s">
        <v>335</v>
      </c>
      <c r="K3" s="57" t="s">
        <v>383</v>
      </c>
      <c r="L3" s="57" t="s">
        <v>336</v>
      </c>
      <c r="M3" s="57" t="s">
        <v>370</v>
      </c>
      <c r="N3" s="57" t="s">
        <v>384</v>
      </c>
      <c r="O3" s="57" t="s">
        <v>385</v>
      </c>
      <c r="P3" s="157" t="s">
        <v>409</v>
      </c>
      <c r="Q3" s="175" t="s">
        <v>400</v>
      </c>
      <c r="R3" s="175" t="s">
        <v>401</v>
      </c>
      <c r="S3" s="175" t="s">
        <v>402</v>
      </c>
      <c r="T3" s="217" t="s">
        <v>410</v>
      </c>
      <c r="U3" s="175" t="s">
        <v>403</v>
      </c>
      <c r="V3" s="175" t="s">
        <v>404</v>
      </c>
      <c r="W3" s="175" t="s">
        <v>405</v>
      </c>
      <c r="X3" s="175" t="s">
        <v>406</v>
      </c>
      <c r="Y3" s="217" t="s">
        <v>411</v>
      </c>
      <c r="Z3" s="59" t="s">
        <v>372</v>
      </c>
      <c r="AA3" s="59" t="s">
        <v>373</v>
      </c>
      <c r="AB3" s="59" t="s">
        <v>337</v>
      </c>
      <c r="AC3" s="76" t="s">
        <v>412</v>
      </c>
      <c r="AD3" s="59" t="s">
        <v>338</v>
      </c>
      <c r="AE3" s="59" t="s">
        <v>374</v>
      </c>
      <c r="AF3" s="60" t="s">
        <v>375</v>
      </c>
      <c r="AG3" s="60" t="s">
        <v>376</v>
      </c>
      <c r="AH3" s="219" t="s">
        <v>413</v>
      </c>
      <c r="AI3" s="77" t="s">
        <v>377</v>
      </c>
      <c r="AJ3" s="77" t="s">
        <v>378</v>
      </c>
      <c r="AK3" s="77" t="s">
        <v>340</v>
      </c>
      <c r="AL3" s="216" t="s">
        <v>414</v>
      </c>
      <c r="AM3" s="77" t="s">
        <v>341</v>
      </c>
      <c r="AN3" s="77" t="s">
        <v>379</v>
      </c>
      <c r="AO3" s="77" t="s">
        <v>380</v>
      </c>
      <c r="AP3" s="77" t="s">
        <v>381</v>
      </c>
      <c r="AQ3" s="216" t="s">
        <v>415</v>
      </c>
      <c r="AR3" s="170" t="s">
        <v>393</v>
      </c>
      <c r="AS3" s="170" t="s">
        <v>394</v>
      </c>
      <c r="AT3" s="170" t="s">
        <v>395</v>
      </c>
      <c r="AU3" s="220" t="s">
        <v>416</v>
      </c>
      <c r="AV3" s="170" t="s">
        <v>396</v>
      </c>
      <c r="AW3" s="170" t="s">
        <v>397</v>
      </c>
      <c r="AX3" s="170" t="s">
        <v>398</v>
      </c>
      <c r="AY3" s="170" t="s">
        <v>399</v>
      </c>
      <c r="AZ3" s="220" t="s">
        <v>417</v>
      </c>
      <c r="BA3" s="167" t="s">
        <v>386</v>
      </c>
      <c r="BB3" s="167" t="s">
        <v>387</v>
      </c>
      <c r="BC3" s="167" t="s">
        <v>388</v>
      </c>
      <c r="BD3" s="221" t="s">
        <v>418</v>
      </c>
      <c r="BE3" s="167" t="s">
        <v>389</v>
      </c>
      <c r="BF3" s="167" t="s">
        <v>390</v>
      </c>
      <c r="BG3" s="167" t="s">
        <v>391</v>
      </c>
      <c r="BH3" s="167" t="s">
        <v>392</v>
      </c>
      <c r="BI3" s="167" t="s">
        <v>419</v>
      </c>
      <c r="BJ3" s="222" t="s">
        <v>420</v>
      </c>
      <c r="BK3" s="222" t="s">
        <v>421</v>
      </c>
      <c r="BL3" s="222" t="s">
        <v>422</v>
      </c>
      <c r="BM3" s="222" t="s">
        <v>423</v>
      </c>
      <c r="BN3" s="222" t="s">
        <v>424</v>
      </c>
      <c r="BO3" s="222" t="s">
        <v>425</v>
      </c>
      <c r="BP3" s="222" t="s">
        <v>426</v>
      </c>
      <c r="BQ3" s="222" t="s">
        <v>427</v>
      </c>
      <c r="BR3" s="222" t="s">
        <v>428</v>
      </c>
    </row>
    <row r="4" spans="2:70" x14ac:dyDescent="0.25">
      <c r="B4" s="46"/>
      <c r="D4" s="54"/>
      <c r="E4" s="54"/>
      <c r="F4" s="43"/>
      <c r="H4" s="57"/>
      <c r="I4" s="57"/>
      <c r="J4" s="57"/>
      <c r="K4" s="57"/>
      <c r="L4" s="57"/>
      <c r="M4" s="57"/>
      <c r="N4" s="57"/>
      <c r="O4" s="57"/>
      <c r="P4" s="62"/>
      <c r="Q4" s="175"/>
      <c r="R4" s="175"/>
      <c r="S4" s="175"/>
      <c r="T4" s="175"/>
      <c r="U4" s="175"/>
      <c r="V4" s="175"/>
      <c r="W4" s="175"/>
      <c r="X4" s="175"/>
      <c r="Y4" s="175"/>
      <c r="Z4" s="63"/>
      <c r="AA4" s="63"/>
      <c r="AB4" s="63"/>
      <c r="AC4" s="63"/>
      <c r="AD4" s="59"/>
      <c r="AE4" s="63"/>
      <c r="AF4" s="60"/>
      <c r="AG4" s="63"/>
      <c r="AH4" s="63"/>
      <c r="AI4" s="77"/>
      <c r="AJ4" s="77"/>
      <c r="AK4" s="77"/>
      <c r="AL4" s="77"/>
      <c r="AM4" s="77"/>
      <c r="AN4" s="77"/>
      <c r="AO4" s="77"/>
      <c r="AP4" s="77"/>
      <c r="AQ4" s="77"/>
      <c r="AR4" s="171"/>
      <c r="AS4" s="171"/>
      <c r="AT4" s="171"/>
      <c r="AU4" s="171"/>
      <c r="AV4" s="171"/>
      <c r="AW4" s="171"/>
      <c r="AX4" s="171"/>
      <c r="AY4" s="171"/>
      <c r="AZ4" s="171"/>
      <c r="BA4" s="168"/>
      <c r="BB4" s="168"/>
      <c r="BC4" s="168"/>
      <c r="BD4" s="168"/>
      <c r="BE4" s="168"/>
      <c r="BF4" s="168"/>
      <c r="BG4" s="168"/>
      <c r="BH4" s="168"/>
      <c r="BI4" s="168"/>
      <c r="BJ4" s="223"/>
      <c r="BK4" s="223"/>
      <c r="BL4" s="223"/>
      <c r="BM4" s="223"/>
      <c r="BN4" s="223"/>
      <c r="BO4" s="223"/>
      <c r="BP4" s="223"/>
      <c r="BQ4" s="223"/>
      <c r="BR4" s="223"/>
    </row>
    <row r="5" spans="2:70" x14ac:dyDescent="0.25">
      <c r="B5" s="75">
        <v>0</v>
      </c>
      <c r="C5" s="43">
        <v>5460305.0914296983</v>
      </c>
      <c r="D5" s="55">
        <v>105903.66306519682</v>
      </c>
      <c r="E5" s="55">
        <v>0</v>
      </c>
      <c r="F5" s="43">
        <v>5460305.0914296983</v>
      </c>
      <c r="G5" s="55">
        <v>105903.66306519682</v>
      </c>
      <c r="H5" s="58">
        <v>2193827.8745082696</v>
      </c>
      <c r="I5" s="58">
        <v>3136844.6841150131</v>
      </c>
      <c r="J5" s="58">
        <v>4762320.4168171734</v>
      </c>
      <c r="K5" s="58">
        <v>7651548.617686295</v>
      </c>
      <c r="L5" s="58">
        <v>9404399.9309283495</v>
      </c>
      <c r="M5" s="58">
        <v>11112994.57814068</v>
      </c>
      <c r="N5" s="58">
        <v>12026365.682541033</v>
      </c>
      <c r="O5" s="58">
        <v>12101435.167051941</v>
      </c>
      <c r="P5" s="210">
        <v>12107605.087993804</v>
      </c>
      <c r="Q5" s="173">
        <v>2128929.5862159533</v>
      </c>
      <c r="R5" s="173">
        <v>3001396.1785597238</v>
      </c>
      <c r="S5" s="173">
        <v>4437793.5087681087</v>
      </c>
      <c r="T5" s="173">
        <v>6741422.9960413324</v>
      </c>
      <c r="U5" s="173">
        <v>7937597.3023575814</v>
      </c>
      <c r="V5" s="173">
        <v>8881834.7940061223</v>
      </c>
      <c r="W5" s="173">
        <v>9218526.4037888255</v>
      </c>
      <c r="X5" s="173">
        <v>9231504.207074549</v>
      </c>
      <c r="Y5" s="212">
        <v>9232021.1500591841</v>
      </c>
      <c r="Z5" s="60">
        <v>2066647.2687062162</v>
      </c>
      <c r="AA5" s="60">
        <v>2873962.4819651088</v>
      </c>
      <c r="AB5" s="60">
        <v>4143916.8748171432</v>
      </c>
      <c r="AC5" s="60">
        <v>5985531.492989541</v>
      </c>
      <c r="AD5" s="61">
        <v>6805244.6690250123</v>
      </c>
      <c r="AE5" s="60">
        <v>7334387.1105978619</v>
      </c>
      <c r="AF5" s="60">
        <v>7465976.9464980252</v>
      </c>
      <c r="AG5" s="65">
        <v>7468762.4763433533</v>
      </c>
      <c r="AH5" s="65">
        <v>7468852.0520761758</v>
      </c>
      <c r="AI5" s="78">
        <v>1949459.400956121</v>
      </c>
      <c r="AJ5" s="78">
        <v>2641027.8879344426</v>
      </c>
      <c r="AK5" s="78">
        <v>3635307.1446220418</v>
      </c>
      <c r="AL5" s="78">
        <v>4822259.9278465081</v>
      </c>
      <c r="AM5" s="78">
        <v>5213517.873473268</v>
      </c>
      <c r="AN5" s="78">
        <v>5389835.6770708486</v>
      </c>
      <c r="AO5" s="78">
        <v>5416746.0997697245</v>
      </c>
      <c r="AP5" s="78">
        <v>5417412.9181521758</v>
      </c>
      <c r="AQ5" s="78">
        <v>5417456.1075139772</v>
      </c>
      <c r="AR5" s="172">
        <v>1841378.3351077838</v>
      </c>
      <c r="AS5" s="172">
        <v>2434186.4632261149</v>
      </c>
      <c r="AT5" s="172">
        <v>3214412.5858587585</v>
      </c>
      <c r="AU5" s="172">
        <v>3988831.0562907131</v>
      </c>
      <c r="AV5" s="172">
        <v>4181572.427174258</v>
      </c>
      <c r="AW5" s="172">
        <v>4248691.1014565565</v>
      </c>
      <c r="AX5" s="172">
        <v>4259383.6024668515</v>
      </c>
      <c r="AY5" s="172">
        <v>4259897.8098794809</v>
      </c>
      <c r="AZ5" s="172">
        <v>4259932.1766837249</v>
      </c>
      <c r="BA5" s="169">
        <v>1741602.0242155863</v>
      </c>
      <c r="BB5" s="169">
        <v>2250113.9492382943</v>
      </c>
      <c r="BC5" s="169">
        <v>2863905.6745039392</v>
      </c>
      <c r="BD5" s="169">
        <v>3376188.465240099</v>
      </c>
      <c r="BE5" s="169">
        <v>3476045.4605436185</v>
      </c>
      <c r="BF5" s="169">
        <v>3508040.675347758</v>
      </c>
      <c r="BG5" s="169">
        <v>3515571.2610179028</v>
      </c>
      <c r="BH5" s="169">
        <v>3516009.5182707976</v>
      </c>
      <c r="BI5" s="169">
        <v>3516037.30505691</v>
      </c>
      <c r="BJ5" s="254">
        <v>1649404.0301358718</v>
      </c>
      <c r="BK5" s="254">
        <v>2085940.2194023938</v>
      </c>
      <c r="BL5" s="254">
        <v>2570143.0290971678</v>
      </c>
      <c r="BM5" s="254">
        <v>2914468.5752521795</v>
      </c>
      <c r="BN5" s="254">
        <v>2970369.4184634988</v>
      </c>
      <c r="BO5" s="254">
        <v>2990439.2453152505</v>
      </c>
      <c r="BP5" s="254">
        <v>2996942.6778876567</v>
      </c>
      <c r="BQ5" s="254">
        <v>2997319.7627660912</v>
      </c>
      <c r="BR5" s="254">
        <v>2997342.4145206022</v>
      </c>
    </row>
    <row r="6" spans="2:70" x14ac:dyDescent="0.25">
      <c r="B6" s="75">
        <v>30</v>
      </c>
      <c r="C6" s="43">
        <v>1195752.825817717</v>
      </c>
      <c r="D6" s="55">
        <v>110727.87974400145</v>
      </c>
      <c r="E6" s="55"/>
      <c r="F6" s="56"/>
      <c r="G6" s="56"/>
      <c r="H6" s="58">
        <v>1606142.5453869242</v>
      </c>
      <c r="I6" s="58">
        <v>2296542.8436618848</v>
      </c>
      <c r="J6" s="58">
        <v>3486584.1231638612</v>
      </c>
      <c r="K6" s="58">
        <v>5601842.2939024167</v>
      </c>
      <c r="L6" s="58">
        <v>6885137.6256140899</v>
      </c>
      <c r="M6" s="58">
        <v>8136031.8218249884</v>
      </c>
      <c r="N6" s="58">
        <v>8804727.943134537</v>
      </c>
      <c r="O6" s="58">
        <v>8859687.7211254425</v>
      </c>
      <c r="P6" s="210">
        <v>8864204.8360010199</v>
      </c>
      <c r="Q6" s="173">
        <v>1558808.17644627</v>
      </c>
      <c r="R6" s="173">
        <v>2197751.6127693471</v>
      </c>
      <c r="S6" s="173">
        <v>3249885.0746819414</v>
      </c>
      <c r="T6" s="173">
        <v>4938021.3590313587</v>
      </c>
      <c r="U6" s="173">
        <v>5815283.206760196</v>
      </c>
      <c r="V6" s="173">
        <v>6508651.1939959377</v>
      </c>
      <c r="W6" s="173">
        <v>6756692.7786492333</v>
      </c>
      <c r="X6" s="173">
        <v>6766355.7785366401</v>
      </c>
      <c r="Y6" s="212">
        <v>6766748.5170583166</v>
      </c>
      <c r="Z6" s="60">
        <v>1513381.4333317492</v>
      </c>
      <c r="AA6" s="60">
        <v>2104804.9658705657</v>
      </c>
      <c r="AB6" s="60">
        <v>3035536.9276103289</v>
      </c>
      <c r="AC6" s="60">
        <v>4386671.7368972767</v>
      </c>
      <c r="AD6" s="61">
        <v>4989318.2968783788</v>
      </c>
      <c r="AE6" s="60">
        <v>5379852.2648380874</v>
      </c>
      <c r="AF6" s="60">
        <v>5478207.3414583765</v>
      </c>
      <c r="AG6" s="65">
        <v>5480421.3379803523</v>
      </c>
      <c r="AH6" s="65">
        <v>5480500.6077533728</v>
      </c>
      <c r="AI6" s="78">
        <v>1427907.2590899798</v>
      </c>
      <c r="AJ6" s="78">
        <v>1934905.5959160456</v>
      </c>
      <c r="AK6" s="78">
        <v>2664554.0877857786</v>
      </c>
      <c r="AL6" s="78">
        <v>3538116.8079538136</v>
      </c>
      <c r="AM6" s="78">
        <v>3828145.3793616053</v>
      </c>
      <c r="AN6" s="78">
        <v>3961128.4777539605</v>
      </c>
      <c r="AO6" s="78">
        <v>3982926.0245147217</v>
      </c>
      <c r="AP6" s="78">
        <v>3983566.7797201131</v>
      </c>
      <c r="AQ6" s="78">
        <v>3983609.3150318521</v>
      </c>
      <c r="AR6" s="172">
        <v>1349073.9857554424</v>
      </c>
      <c r="AS6" s="172">
        <v>1784034.0234321679</v>
      </c>
      <c r="AT6" s="172">
        <v>2357535.5492915972</v>
      </c>
      <c r="AU6" s="172">
        <v>2930094.2472956199</v>
      </c>
      <c r="AV6" s="172">
        <v>3075187.9578842046</v>
      </c>
      <c r="AW6" s="172">
        <v>3128294.8013799265</v>
      </c>
      <c r="AX6" s="172">
        <v>3138069.0579569866</v>
      </c>
      <c r="AY6" s="172">
        <v>3138575.6502477857</v>
      </c>
      <c r="AZ6" s="172">
        <v>3138609.5669126082</v>
      </c>
      <c r="BA6" s="169">
        <v>1276296.7495238436</v>
      </c>
      <c r="BB6" s="169">
        <v>1649766.1523688443</v>
      </c>
      <c r="BC6" s="169">
        <v>2101845.8338516946</v>
      </c>
      <c r="BD6" s="169">
        <v>2483078.4665241237</v>
      </c>
      <c r="BE6" s="169">
        <v>2560274.0191624528</v>
      </c>
      <c r="BF6" s="169">
        <v>2587539.4245100501</v>
      </c>
      <c r="BG6" s="169">
        <v>2594833.824642153</v>
      </c>
      <c r="BH6" s="169">
        <v>2595266.2638630653</v>
      </c>
      <c r="BI6" s="169">
        <v>2595293.7021816261</v>
      </c>
      <c r="BJ6" s="254">
        <v>1209045.8215158484</v>
      </c>
      <c r="BK6" s="254">
        <v>1530009.0456866624</v>
      </c>
      <c r="BL6" s="254">
        <v>1887535.9881935597</v>
      </c>
      <c r="BM6" s="254">
        <v>2146123.8096045651</v>
      </c>
      <c r="BN6" s="254">
        <v>2191108.1258160109</v>
      </c>
      <c r="BO6" s="254">
        <v>2209464.6508921753</v>
      </c>
      <c r="BP6" s="254">
        <v>2215855.3214729424</v>
      </c>
      <c r="BQ6" s="254">
        <v>2216227.5740496414</v>
      </c>
      <c r="BR6" s="254">
        <v>2216249.9509540433</v>
      </c>
    </row>
    <row r="7" spans="2:70" x14ac:dyDescent="0.25">
      <c r="B7" s="75">
        <v>60</v>
      </c>
      <c r="C7" s="43"/>
      <c r="D7" s="56"/>
      <c r="E7" s="55"/>
      <c r="F7" s="56"/>
      <c r="G7" s="56"/>
      <c r="H7" s="58">
        <v>1177495.374454061</v>
      </c>
      <c r="I7" s="58">
        <v>1683641.7062820555</v>
      </c>
      <c r="J7" s="58">
        <v>2556084.8814209099</v>
      </c>
      <c r="K7" s="58">
        <v>4106823.1511806399</v>
      </c>
      <c r="L7" s="58">
        <v>5047632.7458763355</v>
      </c>
      <c r="M7" s="58">
        <v>5964688.4170558406</v>
      </c>
      <c r="N7" s="58">
        <v>6454922.9806186156</v>
      </c>
      <c r="O7" s="58">
        <v>6495215.0982461469</v>
      </c>
      <c r="P7" s="210">
        <v>6498526.6859300351</v>
      </c>
      <c r="Q7" s="173">
        <v>1142969.03959717</v>
      </c>
      <c r="R7" s="173">
        <v>1611581.8489478629</v>
      </c>
      <c r="S7" s="173">
        <v>2383432.0554015418</v>
      </c>
      <c r="T7" s="173">
        <v>3622613.731385319</v>
      </c>
      <c r="U7" s="173">
        <v>4267243.0193062788</v>
      </c>
      <c r="V7" s="173">
        <v>4777599.2544942666</v>
      </c>
      <c r="W7" s="173">
        <v>4960957.3631597031</v>
      </c>
      <c r="X7" s="173">
        <v>4968200.1376089714</v>
      </c>
      <c r="Y7" s="212">
        <v>4968502.0677518677</v>
      </c>
      <c r="Z7" s="60">
        <v>1109833.7955872663</v>
      </c>
      <c r="AA7" s="60">
        <v>1543784.0173810569</v>
      </c>
      <c r="AB7" s="60">
        <v>2227078.1124883126</v>
      </c>
      <c r="AC7" s="60">
        <v>3220421.5998110855</v>
      </c>
      <c r="AD7" s="61">
        <v>3664704.8146904567</v>
      </c>
      <c r="AE7" s="60">
        <v>3954092.0511668883</v>
      </c>
      <c r="AF7" s="60">
        <v>4028175.6233605174</v>
      </c>
      <c r="AG7" s="65">
        <v>4029970.1453894116</v>
      </c>
      <c r="AH7" s="65">
        <v>4030041.6977599687</v>
      </c>
      <c r="AI7" s="78">
        <v>1047486.0473162512</v>
      </c>
      <c r="AJ7" s="78">
        <v>1419851.5671286099</v>
      </c>
      <c r="AK7" s="78">
        <v>1956456.5622222014</v>
      </c>
      <c r="AL7" s="78">
        <v>2601367.7887358284</v>
      </c>
      <c r="AM7" s="78">
        <v>2817506.6697043213</v>
      </c>
      <c r="AN7" s="78">
        <v>2918823.1458277353</v>
      </c>
      <c r="AO7" s="78">
        <v>2936860.3376593185</v>
      </c>
      <c r="AP7" s="78">
        <v>2937479.905211702</v>
      </c>
      <c r="AQ7" s="78">
        <v>2937521.813242055</v>
      </c>
      <c r="AR7" s="172">
        <v>989981.03039369744</v>
      </c>
      <c r="AS7" s="172">
        <v>1309794.7455550714</v>
      </c>
      <c r="AT7" s="172">
        <v>1732479.8392422716</v>
      </c>
      <c r="AU7" s="172">
        <v>2157719.9286483126</v>
      </c>
      <c r="AV7" s="172">
        <v>2267999.8443354974</v>
      </c>
      <c r="AW7" s="172">
        <v>2310827.441087374</v>
      </c>
      <c r="AX7" s="172">
        <v>2319903.7791986037</v>
      </c>
      <c r="AY7" s="172">
        <v>2320403.0346776959</v>
      </c>
      <c r="AZ7" s="172">
        <v>2320436.5084901126</v>
      </c>
      <c r="BA7" s="169">
        <v>936892.2537976203</v>
      </c>
      <c r="BB7" s="169">
        <v>1211845.8669068106</v>
      </c>
      <c r="BC7" s="169">
        <v>1545933.9664765985</v>
      </c>
      <c r="BD7" s="169">
        <v>1831486.6978781701</v>
      </c>
      <c r="BE7" s="169">
        <v>1892091.9386833203</v>
      </c>
      <c r="BF7" s="169">
        <v>1915850.9883380816</v>
      </c>
      <c r="BG7" s="169">
        <v>1922947.9577818285</v>
      </c>
      <c r="BH7" s="169">
        <v>1923374.6786323274</v>
      </c>
      <c r="BI7" s="169">
        <v>1923401.7736393695</v>
      </c>
      <c r="BJ7" s="254">
        <v>887833.43161447556</v>
      </c>
      <c r="BK7" s="254">
        <v>1124478.7309184896</v>
      </c>
      <c r="BL7" s="254">
        <v>1389564.0161948176</v>
      </c>
      <c r="BM7" s="254">
        <v>1585517.6417276368</v>
      </c>
      <c r="BN7" s="254">
        <v>1622479.2085223342</v>
      </c>
      <c r="BO7" s="254">
        <v>1639532.9869943713</v>
      </c>
      <c r="BP7" s="254">
        <v>1645818.908487747</v>
      </c>
      <c r="BQ7" s="254">
        <v>1646186.403289519</v>
      </c>
      <c r="BR7" s="254">
        <v>1646208.5091541889</v>
      </c>
    </row>
    <row r="8" spans="2:70" x14ac:dyDescent="0.25">
      <c r="B8" s="75">
        <v>85</v>
      </c>
      <c r="C8" s="43">
        <v>893098.19474018062</v>
      </c>
      <c r="D8" s="55">
        <v>36494.299809389144</v>
      </c>
      <c r="E8" s="55"/>
      <c r="F8" s="56"/>
      <c r="G8" s="56"/>
      <c r="H8" s="58">
        <v>910333.56168250006</v>
      </c>
      <c r="I8" s="58">
        <v>1301640.400742603</v>
      </c>
      <c r="J8" s="58">
        <v>1976135.027405553</v>
      </c>
      <c r="K8" s="58">
        <v>3175026.439613651</v>
      </c>
      <c r="L8" s="58">
        <v>3902375.8354458772</v>
      </c>
      <c r="M8" s="58">
        <v>4611360.8331942009</v>
      </c>
      <c r="N8" s="58">
        <v>4990366.1235673213</v>
      </c>
      <c r="O8" s="58">
        <v>5021516.3664840776</v>
      </c>
      <c r="P8" s="210">
        <v>5024076.5883554332</v>
      </c>
      <c r="Q8" s="173">
        <v>883787.94359104626</v>
      </c>
      <c r="R8" s="173">
        <v>1246236.9292543728</v>
      </c>
      <c r="S8" s="173">
        <v>1843389.576424306</v>
      </c>
      <c r="T8" s="173">
        <v>2802733.5300253388</v>
      </c>
      <c r="U8" s="173">
        <v>3302352.6118095121</v>
      </c>
      <c r="V8" s="173">
        <v>3698619.1924551725</v>
      </c>
      <c r="W8" s="173">
        <v>3841644.1174184354</v>
      </c>
      <c r="X8" s="173">
        <v>3847376.5643043313</v>
      </c>
      <c r="Y8" s="212">
        <v>3847621.7320246189</v>
      </c>
      <c r="Z8" s="60">
        <v>858311.56767046545</v>
      </c>
      <c r="AA8" s="60">
        <v>1194109.4045513379</v>
      </c>
      <c r="AB8" s="60">
        <v>1723172.0455997768</v>
      </c>
      <c r="AC8" s="60">
        <v>2493482.252773995</v>
      </c>
      <c r="AD8" s="61">
        <v>2839033.1690225494</v>
      </c>
      <c r="AE8" s="60">
        <v>3065342.2292146916</v>
      </c>
      <c r="AF8" s="60">
        <v>3124274.7954948666</v>
      </c>
      <c r="AG8" s="65">
        <v>3125805.8842815557</v>
      </c>
      <c r="AH8" s="65">
        <v>3125872.4737860598</v>
      </c>
      <c r="AI8" s="78">
        <v>810373.9773741063</v>
      </c>
      <c r="AJ8" s="78">
        <v>1098819.1373623102</v>
      </c>
      <c r="AK8" s="78">
        <v>1515086.1876927644</v>
      </c>
      <c r="AL8" s="78">
        <v>2017432.7671255895</v>
      </c>
      <c r="AM8" s="78">
        <v>2187476.8613089113</v>
      </c>
      <c r="AN8" s="78">
        <v>2269011.5513229091</v>
      </c>
      <c r="AO8" s="78">
        <v>2284681.3128108056</v>
      </c>
      <c r="AP8" s="78">
        <v>2285286.0129163456</v>
      </c>
      <c r="AQ8" s="78">
        <v>2285327.4152342952</v>
      </c>
      <c r="AR8" s="172">
        <v>766158.69360324251</v>
      </c>
      <c r="AS8" s="172">
        <v>1014194.2239151441</v>
      </c>
      <c r="AT8" s="172">
        <v>1342853.5285945416</v>
      </c>
      <c r="AU8" s="172">
        <v>1676209.4337975718</v>
      </c>
      <c r="AV8" s="172">
        <v>1764744.9824441536</v>
      </c>
      <c r="AW8" s="172">
        <v>1801120.676560777</v>
      </c>
      <c r="AX8" s="172">
        <v>1809740.5358045825</v>
      </c>
      <c r="AY8" s="172">
        <v>1810233.8568312647</v>
      </c>
      <c r="AZ8" s="172">
        <v>1810266.9670366922</v>
      </c>
      <c r="BA8" s="169">
        <v>725337.90597123583</v>
      </c>
      <c r="BB8" s="169">
        <v>938875.98172963271</v>
      </c>
      <c r="BC8" s="169">
        <v>1199391.9975472526</v>
      </c>
      <c r="BD8" s="169">
        <v>1425238.7390615973</v>
      </c>
      <c r="BE8" s="169">
        <v>1475456.9311083723</v>
      </c>
      <c r="BF8" s="169">
        <v>1496987.4826444152</v>
      </c>
      <c r="BG8" s="169">
        <v>1503942.1933990109</v>
      </c>
      <c r="BH8" s="169">
        <v>1504364.2225492497</v>
      </c>
      <c r="BI8" s="169">
        <v>1504391.0353310194</v>
      </c>
      <c r="BJ8" s="254">
        <v>687614.7065689048</v>
      </c>
      <c r="BK8" s="254">
        <v>871691.33906891989</v>
      </c>
      <c r="BL8" s="254">
        <v>1079125.2897546671</v>
      </c>
      <c r="BM8" s="254">
        <v>1235965.8957367409</v>
      </c>
      <c r="BN8" s="254">
        <v>1267881.0721505412</v>
      </c>
      <c r="BO8" s="254">
        <v>1284082.3861228905</v>
      </c>
      <c r="BP8" s="254">
        <v>1290285.8344391673</v>
      </c>
      <c r="BQ8" s="254">
        <v>1290649.4202500801</v>
      </c>
      <c r="BR8" s="254">
        <v>1290671.3031110172</v>
      </c>
    </row>
    <row r="9" spans="2:70" x14ac:dyDescent="0.25">
      <c r="B9" s="75">
        <v>115</v>
      </c>
      <c r="C9" s="43"/>
      <c r="D9" s="56"/>
      <c r="E9" s="55"/>
      <c r="F9" s="56"/>
      <c r="G9" s="56"/>
      <c r="H9" s="58">
        <v>669925.37318622298</v>
      </c>
      <c r="I9" s="58">
        <v>957892.76362622331</v>
      </c>
      <c r="J9" s="58">
        <v>1454261.4393500302</v>
      </c>
      <c r="K9" s="58">
        <v>2336539.9914544197</v>
      </c>
      <c r="L9" s="58">
        <v>2871805.1249721758</v>
      </c>
      <c r="M9" s="58">
        <v>3393555.6779476521</v>
      </c>
      <c r="N9" s="58">
        <v>3672470.211345159</v>
      </c>
      <c r="O9" s="58">
        <v>3695394.0482652001</v>
      </c>
      <c r="P9" s="210">
        <v>3697278.1462099552</v>
      </c>
      <c r="Q9" s="173">
        <v>650558.81228547904</v>
      </c>
      <c r="R9" s="173">
        <v>917472.55448711442</v>
      </c>
      <c r="S9" s="173">
        <v>1357414.7081599338</v>
      </c>
      <c r="T9" s="173">
        <v>2064921.7943928239</v>
      </c>
      <c r="U9" s="173">
        <v>2434031.0835789698</v>
      </c>
      <c r="V9" s="173">
        <v>2727604.4607145172</v>
      </c>
      <c r="W9" s="173">
        <v>2834314.0432563783</v>
      </c>
      <c r="X9" s="173">
        <v>2838685.2097205454</v>
      </c>
      <c r="Y9" s="212">
        <v>2838879.106884141</v>
      </c>
      <c r="Z9" s="60">
        <v>631971.98084655113</v>
      </c>
      <c r="AA9" s="60">
        <v>879441.2839502939</v>
      </c>
      <c r="AB9" s="60">
        <v>1269703.8004145608</v>
      </c>
      <c r="AC9" s="60">
        <v>1839276.0422351761</v>
      </c>
      <c r="AD9" s="61">
        <v>2095947.153854864</v>
      </c>
      <c r="AE9" s="60">
        <v>2265451.7888164176</v>
      </c>
      <c r="AF9" s="60">
        <v>2310723.2582680346</v>
      </c>
      <c r="AG9" s="65">
        <v>2312014.9687906797</v>
      </c>
      <c r="AH9" s="65">
        <v>2312076.9135782099</v>
      </c>
      <c r="AI9" s="78">
        <v>596997.08511954756</v>
      </c>
      <c r="AJ9" s="78">
        <v>809916.20380594488</v>
      </c>
      <c r="AK9" s="78">
        <v>1117872.3375487435</v>
      </c>
      <c r="AL9" s="78">
        <v>1491868.0525030093</v>
      </c>
      <c r="AM9" s="78">
        <v>1620384.5028267424</v>
      </c>
      <c r="AN9" s="78">
        <v>1684065.7384360072</v>
      </c>
      <c r="AO9" s="78">
        <v>1697577.3987008834</v>
      </c>
      <c r="AP9" s="78">
        <v>1698166.7747983437</v>
      </c>
      <c r="AQ9" s="78">
        <v>1698207.5876042286</v>
      </c>
      <c r="AR9" s="172">
        <v>564736.63931655861</v>
      </c>
      <c r="AS9" s="172">
        <v>748168.73576920689</v>
      </c>
      <c r="AT9" s="172">
        <v>992186.66572508437</v>
      </c>
      <c r="AU9" s="172">
        <v>1242783.3705465561</v>
      </c>
      <c r="AV9" s="172">
        <v>1311698.1899837593</v>
      </c>
      <c r="AW9" s="172">
        <v>1342215.2399317273</v>
      </c>
      <c r="AX9" s="172">
        <v>1350399.1853064685</v>
      </c>
      <c r="AY9" s="172">
        <v>1350885.5706245152</v>
      </c>
      <c r="AZ9" s="172">
        <v>1350918.2508800342</v>
      </c>
      <c r="BA9" s="169">
        <v>534951.59913687897</v>
      </c>
      <c r="BB9" s="169">
        <v>693208.10764452768</v>
      </c>
      <c r="BC9" s="169">
        <v>887482.42574289883</v>
      </c>
      <c r="BD9" s="169">
        <v>1059518.1923200388</v>
      </c>
      <c r="BE9" s="169">
        <v>1100334.7212351058</v>
      </c>
      <c r="BF9" s="169">
        <v>1119809.5184594421</v>
      </c>
      <c r="BG9" s="169">
        <v>1126613.7276004171</v>
      </c>
      <c r="BH9" s="169">
        <v>1127030.2123977912</v>
      </c>
      <c r="BI9" s="169">
        <v>1127056.6910672816</v>
      </c>
      <c r="BJ9" s="254">
        <v>507425.45477326785</v>
      </c>
      <c r="BK9" s="254">
        <v>644178.89704022987</v>
      </c>
      <c r="BL9" s="254">
        <v>799693.28292767832</v>
      </c>
      <c r="BM9" s="254">
        <v>921249.7862137605</v>
      </c>
      <c r="BN9" s="254">
        <v>948570.03918761131</v>
      </c>
      <c r="BO9" s="254">
        <v>963956.85647199326</v>
      </c>
      <c r="BP9" s="254">
        <v>970065.95610387344</v>
      </c>
      <c r="BQ9" s="254">
        <v>970424.9168244584</v>
      </c>
      <c r="BR9" s="254">
        <v>970446.53545982495</v>
      </c>
    </row>
    <row r="10" spans="2:70" x14ac:dyDescent="0.25">
      <c r="B10" s="75">
        <v>140</v>
      </c>
      <c r="C10" s="43"/>
      <c r="D10" s="56"/>
      <c r="E10" s="55">
        <v>140</v>
      </c>
      <c r="F10" s="43">
        <v>1195752.825817717</v>
      </c>
      <c r="G10" s="55">
        <v>110727.87974400145</v>
      </c>
      <c r="H10" s="58">
        <v>520056.29716571269</v>
      </c>
      <c r="I10" s="58">
        <v>743602.47226344282</v>
      </c>
      <c r="J10" s="58">
        <v>1128928.4590942399</v>
      </c>
      <c r="K10" s="58">
        <v>1813832.3830848755</v>
      </c>
      <c r="L10" s="58">
        <v>2229353.2970266966</v>
      </c>
      <c r="M10" s="58">
        <v>2634382.9786673165</v>
      </c>
      <c r="N10" s="58">
        <v>2850901.5123280641</v>
      </c>
      <c r="O10" s="58">
        <v>2868697.0552685657</v>
      </c>
      <c r="P10" s="210">
        <v>2870159.6614630241</v>
      </c>
      <c r="Q10" s="173">
        <v>505163.08267747972</v>
      </c>
      <c r="R10" s="173">
        <v>712518.49497659935</v>
      </c>
      <c r="S10" s="173">
        <v>1054450.6188819681</v>
      </c>
      <c r="T10" s="173">
        <v>1604945.8011781368</v>
      </c>
      <c r="U10" s="173">
        <v>1892678.7784213154</v>
      </c>
      <c r="V10" s="173">
        <v>2122210.2976229307</v>
      </c>
      <c r="W10" s="173">
        <v>2206263.6777861747</v>
      </c>
      <c r="X10" s="173">
        <v>2209784.417299442</v>
      </c>
      <c r="Y10" s="212">
        <v>2209946.1940055275</v>
      </c>
      <c r="Z10" s="60">
        <v>490869.20448129275</v>
      </c>
      <c r="AA10" s="60">
        <v>683270.7682010741</v>
      </c>
      <c r="AB10" s="60">
        <v>986995.01207305433</v>
      </c>
      <c r="AC10" s="60">
        <v>1431395.978480295</v>
      </c>
      <c r="AD10" s="61">
        <v>1632631.4190526425</v>
      </c>
      <c r="AE10" s="60">
        <v>1766689.1129249276</v>
      </c>
      <c r="AF10" s="60">
        <v>1803421.7994049196</v>
      </c>
      <c r="AG10" s="65">
        <v>1804562.3638681869</v>
      </c>
      <c r="AH10" s="65">
        <v>1804621.2655132047</v>
      </c>
      <c r="AI10" s="78">
        <v>463971.526017336</v>
      </c>
      <c r="AJ10" s="78">
        <v>629800.32968848315</v>
      </c>
      <c r="AK10" s="78">
        <v>870216.57436955534</v>
      </c>
      <c r="AL10" s="78">
        <v>1164147.4193348305</v>
      </c>
      <c r="AM10" s="78">
        <v>1266735.5256930289</v>
      </c>
      <c r="AN10" s="78">
        <v>1319243.6078104314</v>
      </c>
      <c r="AO10" s="78">
        <v>1331387.0189350324</v>
      </c>
      <c r="AP10" s="78">
        <v>1331965.2350433771</v>
      </c>
      <c r="AQ10" s="78">
        <v>1332005.5691974976</v>
      </c>
      <c r="AR10" s="172">
        <v>439160.30946358846</v>
      </c>
      <c r="AS10" s="172">
        <v>582308.17231910257</v>
      </c>
      <c r="AT10" s="172">
        <v>773535.30869683146</v>
      </c>
      <c r="AU10" s="172">
        <v>972477.45989867661</v>
      </c>
      <c r="AV10" s="172">
        <v>1029116.4056350522</v>
      </c>
      <c r="AW10" s="172">
        <v>1055937.6054623453</v>
      </c>
      <c r="AX10" s="172">
        <v>1063829.0371091724</v>
      </c>
      <c r="AY10" s="172">
        <v>1064309.7794535428</v>
      </c>
      <c r="AZ10" s="172">
        <v>1064342.1066249707</v>
      </c>
      <c r="BA10" s="169">
        <v>416251.81986395794</v>
      </c>
      <c r="BB10" s="169">
        <v>540032.76547299034</v>
      </c>
      <c r="BC10" s="169">
        <v>692981.76469665172</v>
      </c>
      <c r="BD10" s="169">
        <v>831402.82567940047</v>
      </c>
      <c r="BE10" s="169">
        <v>866313.21285496349</v>
      </c>
      <c r="BF10" s="169">
        <v>884464.84152080026</v>
      </c>
      <c r="BG10" s="169">
        <v>891156.64657536487</v>
      </c>
      <c r="BH10" s="169">
        <v>891568.58063376206</v>
      </c>
      <c r="BI10" s="169">
        <v>891594.78461098636</v>
      </c>
      <c r="BJ10" s="254">
        <v>395079.64274209912</v>
      </c>
      <c r="BK10" s="254">
        <v>502316.61120569595</v>
      </c>
      <c r="BL10" s="254">
        <v>625430.45660200273</v>
      </c>
      <c r="BM10" s="254">
        <v>724918.56217029644</v>
      </c>
      <c r="BN10" s="254">
        <v>749329.89728428493</v>
      </c>
      <c r="BO10" s="254">
        <v>764169.81953086401</v>
      </c>
      <c r="BP10" s="254">
        <v>770203.45740198356</v>
      </c>
      <c r="BQ10" s="254">
        <v>770558.61764937569</v>
      </c>
      <c r="BR10" s="254">
        <v>770580.01886924449</v>
      </c>
    </row>
    <row r="11" spans="2:70" x14ac:dyDescent="0.25">
      <c r="B11" s="75">
        <v>150</v>
      </c>
      <c r="C11" s="43">
        <v>375735.94272615499</v>
      </c>
      <c r="D11" s="55">
        <v>16102.450675839837</v>
      </c>
      <c r="E11" s="55"/>
      <c r="F11" s="56"/>
      <c r="G11" s="56"/>
      <c r="H11" s="58">
        <v>470295.43307867716</v>
      </c>
      <c r="I11" s="58">
        <v>672451.90306786553</v>
      </c>
      <c r="J11" s="58">
        <v>1020908.5083251896</v>
      </c>
      <c r="K11" s="58">
        <v>1640278.3521400485</v>
      </c>
      <c r="L11" s="58">
        <v>2016040.7248687996</v>
      </c>
      <c r="M11" s="58">
        <v>2382315.7042797259</v>
      </c>
      <c r="N11" s="58">
        <v>2578116.9629367185</v>
      </c>
      <c r="O11" s="58">
        <v>2594209.7640809119</v>
      </c>
      <c r="P11" s="210">
        <v>2595532.4228341952</v>
      </c>
      <c r="Q11" s="173">
        <v>456886.95713021932</v>
      </c>
      <c r="R11" s="173">
        <v>644466.6946213136</v>
      </c>
      <c r="S11" s="173">
        <v>953855.08247784618</v>
      </c>
      <c r="T11" s="173">
        <v>1452212.9187537523</v>
      </c>
      <c r="U11" s="173">
        <v>1712922.0166597755</v>
      </c>
      <c r="V11" s="173">
        <v>1921183.534029474</v>
      </c>
      <c r="W11" s="173">
        <v>1997709.7633342308</v>
      </c>
      <c r="X11" s="173">
        <v>2000947.6541858888</v>
      </c>
      <c r="Y11" s="212">
        <v>2001098.7237380792</v>
      </c>
      <c r="Z11" s="60">
        <v>444017.94496919174</v>
      </c>
      <c r="AA11" s="60">
        <v>618134.29946524603</v>
      </c>
      <c r="AB11" s="60">
        <v>893122.38927163347</v>
      </c>
      <c r="AC11" s="60">
        <v>1295954.2585773591</v>
      </c>
      <c r="AD11" s="61">
        <v>1478775.8679764089</v>
      </c>
      <c r="AE11" s="60">
        <v>1601054.7365158771</v>
      </c>
      <c r="AF11" s="60">
        <v>1634946.3036119458</v>
      </c>
      <c r="AG11" s="65">
        <v>1636036.172372171</v>
      </c>
      <c r="AH11" s="65">
        <v>1636094.0242876948</v>
      </c>
      <c r="AI11" s="78">
        <v>419801.16456959146</v>
      </c>
      <c r="AJ11" s="78">
        <v>569992.54318831186</v>
      </c>
      <c r="AK11" s="78">
        <v>787978.40788958583</v>
      </c>
      <c r="AL11" s="78">
        <v>1055311.6514933081</v>
      </c>
      <c r="AM11" s="78">
        <v>1149280.088061284</v>
      </c>
      <c r="AN11" s="78">
        <v>1198066.8066645064</v>
      </c>
      <c r="AO11" s="78">
        <v>1209749.8226291093</v>
      </c>
      <c r="AP11" s="78">
        <v>1210323.9051603186</v>
      </c>
      <c r="AQ11" s="78">
        <v>1210364.0507571115</v>
      </c>
      <c r="AR11" s="172">
        <v>397462.41675958084</v>
      </c>
      <c r="AS11" s="172">
        <v>527231.86970428994</v>
      </c>
      <c r="AT11" s="172">
        <v>700924.0596566099</v>
      </c>
      <c r="AU11" s="172">
        <v>882698.65741388313</v>
      </c>
      <c r="AV11" s="172">
        <v>935249.83574030746</v>
      </c>
      <c r="AW11" s="172">
        <v>960832.2989245163</v>
      </c>
      <c r="AX11" s="172">
        <v>968621.07631394139</v>
      </c>
      <c r="AY11" s="172">
        <v>969099.59330234001</v>
      </c>
      <c r="AZ11" s="172">
        <v>969131.7805442583</v>
      </c>
      <c r="BA11" s="169">
        <v>376836.32372391818</v>
      </c>
      <c r="BB11" s="169">
        <v>489166.83354726661</v>
      </c>
      <c r="BC11" s="169">
        <v>628386.48383216211</v>
      </c>
      <c r="BD11" s="169">
        <v>755628.06215623138</v>
      </c>
      <c r="BE11" s="169">
        <v>788565.40896856878</v>
      </c>
      <c r="BF11" s="169">
        <v>806266.62460969272</v>
      </c>
      <c r="BG11" s="169">
        <v>812916.1569394836</v>
      </c>
      <c r="BH11" s="169">
        <v>813326.28805446671</v>
      </c>
      <c r="BI11" s="169">
        <v>813352.38309247897</v>
      </c>
      <c r="BJ11" s="254">
        <v>357773.09759920236</v>
      </c>
      <c r="BK11" s="254">
        <v>455205.6277913712</v>
      </c>
      <c r="BL11" s="254">
        <v>567552.46193168883</v>
      </c>
      <c r="BM11" s="254">
        <v>659693.92962970026</v>
      </c>
      <c r="BN11" s="254">
        <v>683127.58175683208</v>
      </c>
      <c r="BO11" s="254">
        <v>697775.49405363272</v>
      </c>
      <c r="BP11" s="254">
        <v>703779.63942504034</v>
      </c>
      <c r="BQ11" s="254">
        <v>704133.29297165177</v>
      </c>
      <c r="BR11" s="254">
        <v>704154.6079222433</v>
      </c>
    </row>
    <row r="12" spans="2:70" x14ac:dyDescent="0.25">
      <c r="B12" s="75">
        <v>195</v>
      </c>
      <c r="C12" s="43"/>
      <c r="D12" s="56"/>
      <c r="E12" s="55">
        <v>195</v>
      </c>
      <c r="F12" s="43">
        <v>893098.19474018062</v>
      </c>
      <c r="G12" s="55">
        <v>36494.299809389144</v>
      </c>
      <c r="H12" s="58">
        <v>301036.25125986279</v>
      </c>
      <c r="I12" s="58">
        <v>430436.66983312031</v>
      </c>
      <c r="J12" s="58">
        <v>653483.84995713807</v>
      </c>
      <c r="K12" s="58">
        <v>1049942.6773475362</v>
      </c>
      <c r="L12" s="58">
        <v>1290468.2876224944</v>
      </c>
      <c r="M12" s="58">
        <v>1524921.0145187441</v>
      </c>
      <c r="N12" s="58">
        <v>1650253.4603649767</v>
      </c>
      <c r="O12" s="58">
        <v>1660554.4673235281</v>
      </c>
      <c r="P12" s="210">
        <v>1661401.1015980265</v>
      </c>
      <c r="Q12" s="173">
        <v>292674.60153337574</v>
      </c>
      <c r="R12" s="173">
        <v>412984.59849653905</v>
      </c>
      <c r="S12" s="173">
        <v>611667.04053711717</v>
      </c>
      <c r="T12" s="173">
        <v>932651.36230368691</v>
      </c>
      <c r="U12" s="173">
        <v>1101410.8714994397</v>
      </c>
      <c r="V12" s="173">
        <v>1237283.7794117804</v>
      </c>
      <c r="W12" s="173">
        <v>1288177.3147249471</v>
      </c>
      <c r="X12" s="173">
        <v>1290450.0452638846</v>
      </c>
      <c r="Y12" s="212">
        <v>1290564.4265936478</v>
      </c>
      <c r="Z12" s="60">
        <v>284648.90970515873</v>
      </c>
      <c r="AA12" s="60">
        <v>396561.83959664486</v>
      </c>
      <c r="AB12" s="60">
        <v>573786.57092273235</v>
      </c>
      <c r="AC12" s="60">
        <v>835168.43473603402</v>
      </c>
      <c r="AD12" s="61">
        <v>955308.09966865508</v>
      </c>
      <c r="AE12" s="60">
        <v>1037462.0472819356</v>
      </c>
      <c r="AF12" s="60">
        <v>1061651.5854391074</v>
      </c>
      <c r="AG12" s="65">
        <v>1062565.7684372512</v>
      </c>
      <c r="AH12" s="65">
        <v>1062619.799746799</v>
      </c>
      <c r="AI12" s="78">
        <v>269544.90518258745</v>
      </c>
      <c r="AJ12" s="78">
        <v>366533.12799872982</v>
      </c>
      <c r="AK12" s="78">
        <v>508190.20471224474</v>
      </c>
      <c r="AL12" s="78">
        <v>684965.64815005381</v>
      </c>
      <c r="AM12" s="78">
        <v>749546.65633234638</v>
      </c>
      <c r="AN12" s="78">
        <v>785601.92722645146</v>
      </c>
      <c r="AO12" s="78">
        <v>795680.17618580302</v>
      </c>
      <c r="AP12" s="78">
        <v>796237.47476249468</v>
      </c>
      <c r="AQ12" s="78">
        <v>796276.79032514943</v>
      </c>
      <c r="AR12" s="172">
        <v>255610.48424477936</v>
      </c>
      <c r="AS12" s="172">
        <v>339855.62770868995</v>
      </c>
      <c r="AT12" s="172">
        <v>453859.86065662495</v>
      </c>
      <c r="AU12" s="172">
        <v>577133.45898875699</v>
      </c>
      <c r="AV12" s="172">
        <v>615705.17753183178</v>
      </c>
      <c r="AW12" s="172">
        <v>637000.36350045505</v>
      </c>
      <c r="AX12" s="172">
        <v>644404.78868279944</v>
      </c>
      <c r="AY12" s="172">
        <v>644873.49650034134</v>
      </c>
      <c r="AZ12" s="172">
        <v>644905.06310319633</v>
      </c>
      <c r="BA12" s="169">
        <v>242742.66455173577</v>
      </c>
      <c r="BB12" s="169">
        <v>316102.50486121775</v>
      </c>
      <c r="BC12" s="169">
        <v>408570.67669666326</v>
      </c>
      <c r="BD12" s="169">
        <v>497668.7058474049</v>
      </c>
      <c r="BE12" s="169">
        <v>523818.39853963343</v>
      </c>
      <c r="BF12" s="169">
        <v>539917.09440120391</v>
      </c>
      <c r="BG12" s="169">
        <v>546391.33085113356</v>
      </c>
      <c r="BH12" s="169">
        <v>546793.46860885457</v>
      </c>
      <c r="BI12" s="169">
        <v>546819.07994113304</v>
      </c>
      <c r="BJ12" s="254">
        <v>230848.17169529593</v>
      </c>
      <c r="BK12" s="254">
        <v>294905.23473082314</v>
      </c>
      <c r="BL12" s="254">
        <v>370570.8235665189</v>
      </c>
      <c r="BM12" s="254">
        <v>437600.48276847752</v>
      </c>
      <c r="BN12" s="254">
        <v>457633.34859147109</v>
      </c>
      <c r="BO12" s="254">
        <v>471561.84748656629</v>
      </c>
      <c r="BP12" s="254">
        <v>477437.42665738042</v>
      </c>
      <c r="BQ12" s="254">
        <v>477784.39375516609</v>
      </c>
      <c r="BR12" s="254">
        <v>477805.32534722349</v>
      </c>
    </row>
    <row r="13" spans="2:70" x14ac:dyDescent="0.25">
      <c r="B13" s="75">
        <v>235</v>
      </c>
      <c r="C13" s="43"/>
      <c r="D13" s="55"/>
      <c r="E13" s="55"/>
      <c r="F13" s="56"/>
      <c r="G13" s="56"/>
      <c r="H13" s="58">
        <v>204879.91495317616</v>
      </c>
      <c r="I13" s="58">
        <v>292947.53684668988</v>
      </c>
      <c r="J13" s="58">
        <v>444749.47798535635</v>
      </c>
      <c r="K13" s="58">
        <v>714572.29998184682</v>
      </c>
      <c r="L13" s="58">
        <v>878269.74961111194</v>
      </c>
      <c r="M13" s="58">
        <v>1037834.1028941957</v>
      </c>
      <c r="N13" s="58">
        <v>1123133.1349489219</v>
      </c>
      <c r="O13" s="58">
        <v>1130143.8169540546</v>
      </c>
      <c r="P13" s="210">
        <v>1130720.0211734127</v>
      </c>
      <c r="Q13" s="173">
        <v>199380.9473136664</v>
      </c>
      <c r="R13" s="173">
        <v>281470.12187085079</v>
      </c>
      <c r="S13" s="173">
        <v>417247.53004229971</v>
      </c>
      <c r="T13" s="173">
        <v>637426.07478101819</v>
      </c>
      <c r="U13" s="173">
        <v>753911.39619439701</v>
      </c>
      <c r="V13" s="173">
        <v>848609.14627949637</v>
      </c>
      <c r="W13" s="173">
        <v>884902.82225241035</v>
      </c>
      <c r="X13" s="173">
        <v>886623.30068720551</v>
      </c>
      <c r="Y13" s="212">
        <v>886716.49396680389</v>
      </c>
      <c r="Z13" s="60">
        <v>194102.51538549902</v>
      </c>
      <c r="AA13" s="60">
        <v>270668.38904876547</v>
      </c>
      <c r="AB13" s="60">
        <v>392329.56799039629</v>
      </c>
      <c r="AC13" s="60">
        <v>573283.11733975413</v>
      </c>
      <c r="AD13" s="61">
        <v>657751.10313337762</v>
      </c>
      <c r="AE13" s="60">
        <v>717033.07274809305</v>
      </c>
      <c r="AF13" s="60">
        <v>735661.84401440225</v>
      </c>
      <c r="AG13" s="65">
        <v>736472.03912451596</v>
      </c>
      <c r="AH13" s="65">
        <v>736523.57787270437</v>
      </c>
      <c r="AI13" s="78">
        <v>184167.55230694488</v>
      </c>
      <c r="AJ13" s="78">
        <v>250914.00952319845</v>
      </c>
      <c r="AK13" s="78">
        <v>349166.24738784507</v>
      </c>
      <c r="AL13" s="78">
        <v>474383.32446696056</v>
      </c>
      <c r="AM13" s="78">
        <v>522181.74859953631</v>
      </c>
      <c r="AN13" s="78">
        <v>550909.78149613889</v>
      </c>
      <c r="AO13" s="78">
        <v>560026.4511710169</v>
      </c>
      <c r="AP13" s="78">
        <v>560570.70345449436</v>
      </c>
      <c r="AQ13" s="78">
        <v>560609.30402381741</v>
      </c>
      <c r="AR13" s="172">
        <v>175000.36218494838</v>
      </c>
      <c r="AS13" s="172">
        <v>233359.55926000202</v>
      </c>
      <c r="AT13" s="172">
        <v>313398.7950078164</v>
      </c>
      <c r="AU13" s="172">
        <v>403301.00281539542</v>
      </c>
      <c r="AV13" s="172">
        <v>433834.291996933</v>
      </c>
      <c r="AW13" s="172">
        <v>452598.87818676664</v>
      </c>
      <c r="AX13" s="172">
        <v>459739.61921707576</v>
      </c>
      <c r="AY13" s="172">
        <v>460199.86396068952</v>
      </c>
      <c r="AZ13" s="172">
        <v>460230.89102945162</v>
      </c>
      <c r="BA13" s="169">
        <v>166533.35117066072</v>
      </c>
      <c r="BB13" s="169">
        <v>217724.87969865208</v>
      </c>
      <c r="BC13" s="169">
        <v>283566.88590629597</v>
      </c>
      <c r="BD13" s="169">
        <v>350844.84925213311</v>
      </c>
      <c r="BE13" s="169">
        <v>373040.04279259162</v>
      </c>
      <c r="BF13" s="169">
        <v>388137.58321660588</v>
      </c>
      <c r="BG13" s="169">
        <v>394471.60597829468</v>
      </c>
      <c r="BH13" s="169">
        <v>394866.7989828561</v>
      </c>
      <c r="BI13" s="169">
        <v>394891.98913692904</v>
      </c>
      <c r="BJ13" s="254">
        <v>158705.29727770545</v>
      </c>
      <c r="BK13" s="254">
        <v>203768.08385796749</v>
      </c>
      <c r="BL13" s="254">
        <v>258520.67338596555</v>
      </c>
      <c r="BM13" s="254">
        <v>311126.52023324562</v>
      </c>
      <c r="BN13" s="254">
        <v>329130.50173621217</v>
      </c>
      <c r="BO13" s="254">
        <v>342564.86535071646</v>
      </c>
      <c r="BP13" s="254">
        <v>348330.95754482778</v>
      </c>
      <c r="BQ13" s="254">
        <v>348672.10719656356</v>
      </c>
      <c r="BR13" s="254">
        <v>348692.70457285515</v>
      </c>
    </row>
    <row r="14" spans="2:70" x14ac:dyDescent="0.25">
      <c r="B14" s="75">
        <v>255</v>
      </c>
      <c r="C14" s="43">
        <v>133000.16298376361</v>
      </c>
      <c r="D14" s="55">
        <v>14807.082984960536</v>
      </c>
      <c r="E14" s="56"/>
      <c r="F14" s="56"/>
      <c r="G14" s="56"/>
      <c r="H14" s="58">
        <v>169955.15616615597</v>
      </c>
      <c r="I14" s="58">
        <v>243010.37212285347</v>
      </c>
      <c r="J14" s="58">
        <v>368935.466432093</v>
      </c>
      <c r="K14" s="58">
        <v>592763.06739574485</v>
      </c>
      <c r="L14" s="58">
        <v>728555.90790967003</v>
      </c>
      <c r="M14" s="58">
        <v>860920.19841113756</v>
      </c>
      <c r="N14" s="58">
        <v>931678.77089978848</v>
      </c>
      <c r="O14" s="58">
        <v>937494.38027899922</v>
      </c>
      <c r="P14" s="210">
        <v>937972.36211585707</v>
      </c>
      <c r="Q14" s="173">
        <v>165494.29738193288</v>
      </c>
      <c r="R14" s="173">
        <v>233699.5790956617</v>
      </c>
      <c r="S14" s="173">
        <v>346624.60420566343</v>
      </c>
      <c r="T14" s="173">
        <v>530174.96779209527</v>
      </c>
      <c r="U14" s="173">
        <v>627659.97331094427</v>
      </c>
      <c r="V14" s="173">
        <v>707383.62827501318</v>
      </c>
      <c r="W14" s="173">
        <v>738360.4675434645</v>
      </c>
      <c r="X14" s="173">
        <v>739878.90125617199</v>
      </c>
      <c r="Y14" s="212">
        <v>739964.27074315678</v>
      </c>
      <c r="Z14" s="60">
        <v>161212.12234174059</v>
      </c>
      <c r="AA14" s="60">
        <v>224936.24221856074</v>
      </c>
      <c r="AB14" s="60">
        <v>326407.36544845061</v>
      </c>
      <c r="AC14" s="60">
        <v>478122.60283414897</v>
      </c>
      <c r="AD14" s="61">
        <v>549611.36403359857</v>
      </c>
      <c r="AE14" s="60">
        <v>600557.51127125625</v>
      </c>
      <c r="AF14" s="60">
        <v>617148.38329966995</v>
      </c>
      <c r="AG14" s="65">
        <v>617919.25803995726</v>
      </c>
      <c r="AH14" s="65">
        <v>617969.77190785715</v>
      </c>
      <c r="AI14" s="78">
        <v>153151.65485882465</v>
      </c>
      <c r="AJ14" s="78">
        <v>208907.75992782754</v>
      </c>
      <c r="AK14" s="78">
        <v>291379.30441857898</v>
      </c>
      <c r="AL14" s="78">
        <v>397828.30478229251</v>
      </c>
      <c r="AM14" s="78">
        <v>439498.6951902039</v>
      </c>
      <c r="AN14" s="78">
        <v>465530.37187729648</v>
      </c>
      <c r="AO14" s="78">
        <v>474279.26739539963</v>
      </c>
      <c r="AP14" s="78">
        <v>474817.47675419587</v>
      </c>
      <c r="AQ14" s="78">
        <v>474855.72710127127</v>
      </c>
      <c r="AR14" s="172">
        <v>145713.26403556377</v>
      </c>
      <c r="AS14" s="172">
        <v>194661.75235443818</v>
      </c>
      <c r="AT14" s="172">
        <v>262343.7923012551</v>
      </c>
      <c r="AU14" s="172">
        <v>340074.48013392149</v>
      </c>
      <c r="AV14" s="172">
        <v>367652.28989942931</v>
      </c>
      <c r="AW14" s="172">
        <v>385462.49686566636</v>
      </c>
      <c r="AX14" s="172">
        <v>392490.63144693279</v>
      </c>
      <c r="AY14" s="172">
        <v>392946.72731843218</v>
      </c>
      <c r="AZ14" s="172">
        <v>392977.48880195076</v>
      </c>
      <c r="BA14" s="169">
        <v>138842.1877531113</v>
      </c>
      <c r="BB14" s="169">
        <v>181971.24484194422</v>
      </c>
      <c r="BC14" s="169">
        <v>238117.72245433382</v>
      </c>
      <c r="BD14" s="169">
        <v>297414.58904958196</v>
      </c>
      <c r="BE14" s="169">
        <v>318136.96438995184</v>
      </c>
      <c r="BF14" s="169">
        <v>332837.18816187338</v>
      </c>
      <c r="BG14" s="169">
        <v>339105.187109272</v>
      </c>
      <c r="BH14" s="169">
        <v>339496.96281971131</v>
      </c>
      <c r="BI14" s="169">
        <v>339521.94541755063</v>
      </c>
      <c r="BJ14" s="254">
        <v>132488.82611029857</v>
      </c>
      <c r="BK14" s="254">
        <v>170640.26877754013</v>
      </c>
      <c r="BL14" s="254">
        <v>217769.5248809302</v>
      </c>
      <c r="BM14" s="254">
        <v>265078.01572449424</v>
      </c>
      <c r="BN14" s="254">
        <v>282309.13680488337</v>
      </c>
      <c r="BO14" s="254">
        <v>295532.30168269319</v>
      </c>
      <c r="BP14" s="254">
        <v>301245.07472136611</v>
      </c>
      <c r="BQ14" s="254">
        <v>301583.3591318957</v>
      </c>
      <c r="BR14" s="254">
        <v>301603.79166545154</v>
      </c>
    </row>
    <row r="15" spans="2:70" x14ac:dyDescent="0.25">
      <c r="B15" s="75">
        <v>260</v>
      </c>
      <c r="C15" s="43"/>
      <c r="D15" s="55"/>
      <c r="E15" s="55">
        <v>260</v>
      </c>
      <c r="F15" s="43">
        <v>375735.94272615499</v>
      </c>
      <c r="G15" s="55">
        <v>16102.450675839837</v>
      </c>
      <c r="H15" s="58">
        <v>162307.07741455824</v>
      </c>
      <c r="I15" s="58">
        <v>232074.76707634554</v>
      </c>
      <c r="J15" s="58">
        <v>352333.16047574108</v>
      </c>
      <c r="K15" s="58">
        <v>566088.39201226225</v>
      </c>
      <c r="L15" s="58">
        <v>695770.47742124484</v>
      </c>
      <c r="M15" s="58">
        <v>822178.29951957159</v>
      </c>
      <c r="N15" s="58">
        <v>889752.69597642985</v>
      </c>
      <c r="O15" s="58">
        <v>895306.59962382237</v>
      </c>
      <c r="P15" s="210">
        <v>895763.07200599473</v>
      </c>
      <c r="Q15" s="173">
        <v>158073.36786113848</v>
      </c>
      <c r="R15" s="173">
        <v>223238.05415747411</v>
      </c>
      <c r="S15" s="173">
        <v>331158.16457670921</v>
      </c>
      <c r="T15" s="173">
        <v>506685.77690027223</v>
      </c>
      <c r="U15" s="173">
        <v>600008.39922239154</v>
      </c>
      <c r="V15" s="173">
        <v>676450.79894691054</v>
      </c>
      <c r="W15" s="173">
        <v>706261.74725727644</v>
      </c>
      <c r="X15" s="173">
        <v>707735.77218779828</v>
      </c>
      <c r="Y15" s="212">
        <v>707819.4140314518</v>
      </c>
      <c r="Z15" s="60">
        <v>154009.18486176399</v>
      </c>
      <c r="AA15" s="60">
        <v>214920.74159915984</v>
      </c>
      <c r="AB15" s="60">
        <v>311969.50105854281</v>
      </c>
      <c r="AC15" s="60">
        <v>457279.00098982203</v>
      </c>
      <c r="AD15" s="61">
        <v>525922.90671756177</v>
      </c>
      <c r="AE15" s="60">
        <v>575040.42344839894</v>
      </c>
      <c r="AF15" s="60">
        <v>591182.98752402619</v>
      </c>
      <c r="AG15" s="65">
        <v>591945.07805288793</v>
      </c>
      <c r="AH15" s="65">
        <v>591995.35410332726</v>
      </c>
      <c r="AI15" s="78">
        <v>146358.87913363302</v>
      </c>
      <c r="AJ15" s="78">
        <v>199707.53232923915</v>
      </c>
      <c r="AK15" s="78">
        <v>278721.54913620645</v>
      </c>
      <c r="AL15" s="78">
        <v>381055.91997252795</v>
      </c>
      <c r="AM15" s="78">
        <v>421380.71801523073</v>
      </c>
      <c r="AN15" s="78">
        <v>446818.00691187929</v>
      </c>
      <c r="AO15" s="78">
        <v>455484.29213858233</v>
      </c>
      <c r="AP15" s="78">
        <v>456021.03211895586</v>
      </c>
      <c r="AQ15" s="78">
        <v>456059.19562872552</v>
      </c>
      <c r="AR15" s="172">
        <v>139298.77176740672</v>
      </c>
      <c r="AS15" s="172">
        <v>186185.45883183967</v>
      </c>
      <c r="AT15" s="172">
        <v>251159.09994222003</v>
      </c>
      <c r="AU15" s="172">
        <v>326218.70235327148</v>
      </c>
      <c r="AV15" s="172">
        <v>353145.28879501915</v>
      </c>
      <c r="AW15" s="172">
        <v>370742.55542328837</v>
      </c>
      <c r="AX15" s="172">
        <v>377744.14612987475</v>
      </c>
      <c r="AY15" s="172">
        <v>378199.21299644007</v>
      </c>
      <c r="AZ15" s="172">
        <v>378229.90851272334</v>
      </c>
      <c r="BA15" s="169">
        <v>132776.9082092715</v>
      </c>
      <c r="BB15" s="169">
        <v>174139.18301688659</v>
      </c>
      <c r="BC15" s="169">
        <v>228159.7018322543</v>
      </c>
      <c r="BD15" s="169">
        <v>285702.56035591272</v>
      </c>
      <c r="BE15" s="169">
        <v>306098.32245230797</v>
      </c>
      <c r="BF15" s="169">
        <v>320707.76868109184</v>
      </c>
      <c r="BG15" s="169">
        <v>326959.6185322614</v>
      </c>
      <c r="BH15" s="169">
        <v>327350.54556260549</v>
      </c>
      <c r="BI15" s="169">
        <v>327375.47658309602</v>
      </c>
      <c r="BJ15" s="254">
        <v>126746.23145457676</v>
      </c>
      <c r="BK15" s="254">
        <v>163382.78314933187</v>
      </c>
      <c r="BL15" s="254">
        <v>208839.54347056965</v>
      </c>
      <c r="BM15" s="254">
        <v>254981.43576273613</v>
      </c>
      <c r="BN15" s="254">
        <v>272039.2873651603</v>
      </c>
      <c r="BO15" s="254">
        <v>285212.65108357661</v>
      </c>
      <c r="BP15" s="254">
        <v>290912.22956147714</v>
      </c>
      <c r="BQ15" s="254">
        <v>291249.80212743371</v>
      </c>
      <c r="BR15" s="254">
        <v>291270.19368337188</v>
      </c>
    </row>
    <row r="16" spans="2:70" x14ac:dyDescent="0.25">
      <c r="B16" s="75">
        <v>365</v>
      </c>
      <c r="C16" s="43"/>
      <c r="D16" s="55"/>
      <c r="E16" s="158">
        <v>365</v>
      </c>
      <c r="F16" s="43">
        <v>133000.16298376361</v>
      </c>
      <c r="G16" s="55">
        <v>14807.082984960536</v>
      </c>
      <c r="H16" s="58">
        <v>67203.70716155933</v>
      </c>
      <c r="I16" s="58">
        <v>96091.217552703587</v>
      </c>
      <c r="J16" s="58">
        <v>145884.54747072275</v>
      </c>
      <c r="K16" s="58">
        <v>234390.5092147126</v>
      </c>
      <c r="L16" s="58">
        <v>288085.74561938143</v>
      </c>
      <c r="M16" s="58">
        <v>340425.26398510655</v>
      </c>
      <c r="N16" s="58">
        <v>368404.63508490607</v>
      </c>
      <c r="O16" s="58">
        <v>370704.24469077413</v>
      </c>
      <c r="P16" s="210">
        <v>370893.24837926083</v>
      </c>
      <c r="Q16" s="173">
        <v>65782.290313076868</v>
      </c>
      <c r="R16" s="173">
        <v>93124.018948633326</v>
      </c>
      <c r="S16" s="173">
        <v>138772.61606905577</v>
      </c>
      <c r="T16" s="173">
        <v>214427.59894451988</v>
      </c>
      <c r="U16" s="173">
        <v>255887.00851942474</v>
      </c>
      <c r="V16" s="173">
        <v>291385.20161557314</v>
      </c>
      <c r="W16" s="173">
        <v>306593.03454704565</v>
      </c>
      <c r="X16" s="173">
        <v>307503.87138519157</v>
      </c>
      <c r="Y16" s="212">
        <v>307565.06870029646</v>
      </c>
      <c r="Z16" s="60">
        <v>64417.057438358053</v>
      </c>
      <c r="AA16" s="60">
        <v>90328.961647326316</v>
      </c>
      <c r="AB16" s="60">
        <v>132319.02591924751</v>
      </c>
      <c r="AC16" s="60">
        <v>197777.97698323667</v>
      </c>
      <c r="AD16" s="61">
        <v>230874.00249918568</v>
      </c>
      <c r="AE16" s="60">
        <v>257038.66089649539</v>
      </c>
      <c r="AF16" s="73">
        <v>267470.13971624774</v>
      </c>
      <c r="AG16" s="65">
        <v>268111.35230875749</v>
      </c>
      <c r="AH16" s="65">
        <v>268157.77244058903</v>
      </c>
      <c r="AI16" s="78">
        <v>61845.037185233617</v>
      </c>
      <c r="AJ16" s="78">
        <v>85209.974714287178</v>
      </c>
      <c r="AK16" s="78">
        <v>121112.13959225625</v>
      </c>
      <c r="AL16" s="78">
        <v>171969.02361502196</v>
      </c>
      <c r="AM16" s="78">
        <v>195318.01405741205</v>
      </c>
      <c r="AN16" s="78">
        <v>213101.19425765838</v>
      </c>
      <c r="AO16" s="78">
        <v>220601.11740415002</v>
      </c>
      <c r="AP16" s="78">
        <v>221109.76818255041</v>
      </c>
      <c r="AQ16" s="78">
        <v>221146.16915866447</v>
      </c>
      <c r="AR16" s="172">
        <v>59468.642268216223</v>
      </c>
      <c r="AS16" s="172">
        <v>80651.574891492142</v>
      </c>
      <c r="AT16" s="172">
        <v>111790.26988990353</v>
      </c>
      <c r="AU16" s="172">
        <v>153254.45497097803</v>
      </c>
      <c r="AV16" s="172">
        <v>171814.10393087324</v>
      </c>
      <c r="AW16" s="172">
        <v>186498.83283159963</v>
      </c>
      <c r="AX16" s="172">
        <v>193043.7434024812</v>
      </c>
      <c r="AY16" s="172">
        <v>193477.90558143391</v>
      </c>
      <c r="AZ16" s="172">
        <v>193507.25428027639</v>
      </c>
      <c r="BA16" s="169">
        <v>57270.667862751048</v>
      </c>
      <c r="BB16" s="169">
        <v>76582.451973562987</v>
      </c>
      <c r="BC16" s="169">
        <v>103981.70355142924</v>
      </c>
      <c r="BD16" s="169">
        <v>139294.51148247602</v>
      </c>
      <c r="BE16" s="169">
        <v>155354.79691561777</v>
      </c>
      <c r="BF16" s="169">
        <v>168582.27768672147</v>
      </c>
      <c r="BG16" s="169">
        <v>174519.62401524003</v>
      </c>
      <c r="BH16" s="169">
        <v>174893.23398232518</v>
      </c>
      <c r="BI16" s="169">
        <v>174917.10992756387</v>
      </c>
      <c r="BJ16" s="254">
        <v>55235.530852111071</v>
      </c>
      <c r="BK16" s="254">
        <v>72941.036298377105</v>
      </c>
      <c r="BL16" s="254">
        <v>97393.747738004429</v>
      </c>
      <c r="BM16" s="254">
        <v>128590.08601306062</v>
      </c>
      <c r="BN16" s="254">
        <v>143223.34306479449</v>
      </c>
      <c r="BO16" s="254">
        <v>155538.85127847205</v>
      </c>
      <c r="BP16" s="254">
        <v>160972.17171009345</v>
      </c>
      <c r="BQ16" s="254">
        <v>161295.19683927816</v>
      </c>
      <c r="BR16" s="254">
        <v>161314.74888351694</v>
      </c>
    </row>
    <row r="17" spans="2:70" x14ac:dyDescent="0.25">
      <c r="B17" s="75">
        <v>500</v>
      </c>
      <c r="C17" s="43"/>
      <c r="D17" s="55"/>
      <c r="E17" s="55"/>
      <c r="F17" s="43"/>
      <c r="G17" s="55"/>
      <c r="H17" s="58">
        <v>30566.818370482051</v>
      </c>
      <c r="I17" s="58">
        <v>43705.963822365644</v>
      </c>
      <c r="J17" s="58">
        <v>66353.876206225672</v>
      </c>
      <c r="K17" s="58">
        <v>106609.77534627836</v>
      </c>
      <c r="L17" s="58">
        <v>131032.4241533732</v>
      </c>
      <c r="M17" s="58">
        <v>154838.44050359543</v>
      </c>
      <c r="N17" s="58">
        <v>167564.52944496693</v>
      </c>
      <c r="O17" s="58">
        <v>168610.47991577355</v>
      </c>
      <c r="P17" s="210">
        <v>168696.44602778333</v>
      </c>
      <c r="Q17" s="173">
        <v>30203.16602159122</v>
      </c>
      <c r="R17" s="173">
        <v>42946.450243166262</v>
      </c>
      <c r="S17" s="173">
        <v>64531.602500289351</v>
      </c>
      <c r="T17" s="173">
        <v>101482.66358617577</v>
      </c>
      <c r="U17" s="173">
        <v>122745.38907579746</v>
      </c>
      <c r="V17" s="173">
        <v>142174.49476489017</v>
      </c>
      <c r="W17" s="173">
        <v>151537.07294861143</v>
      </c>
      <c r="X17" s="173">
        <v>152208.06772447843</v>
      </c>
      <c r="Y17" s="212">
        <v>152258.61155774689</v>
      </c>
      <c r="Z17" s="60">
        <v>29853.130684362979</v>
      </c>
      <c r="AA17" s="60">
        <v>42228.660932439598</v>
      </c>
      <c r="AB17" s="60">
        <v>62868.925370993522</v>
      </c>
      <c r="AC17" s="60">
        <v>97159.085441767165</v>
      </c>
      <c r="AD17" s="61">
        <v>116201.70597748559</v>
      </c>
      <c r="AE17" s="60">
        <v>133077.96022634913</v>
      </c>
      <c r="AF17" s="60">
        <v>141024.68587963271</v>
      </c>
      <c r="AG17" s="65">
        <v>141594.99629342413</v>
      </c>
      <c r="AH17" s="65">
        <v>141638.05065673828</v>
      </c>
      <c r="AI17" s="78">
        <v>29191.47001610502</v>
      </c>
      <c r="AJ17" s="78">
        <v>40907.31447890347</v>
      </c>
      <c r="AK17" s="78">
        <v>59956.002298263862</v>
      </c>
      <c r="AL17" s="78">
        <v>90330.818435498775</v>
      </c>
      <c r="AM17" s="78">
        <v>106632.32121614739</v>
      </c>
      <c r="AN17" s="78">
        <v>120918.03590316512</v>
      </c>
      <c r="AO17" s="78">
        <v>127677.85300026162</v>
      </c>
      <c r="AP17" s="78">
        <v>128155.10484263566</v>
      </c>
      <c r="AQ17" s="78">
        <v>128189.39214658314</v>
      </c>
      <c r="AR17" s="172">
        <v>28577.246172632782</v>
      </c>
      <c r="AS17" s="172">
        <v>39721.953339221662</v>
      </c>
      <c r="AT17" s="172">
        <v>57500.70305736197</v>
      </c>
      <c r="AU17" s="172">
        <v>85228.890061819431</v>
      </c>
      <c r="AV17" s="172">
        <v>100003.81468349602</v>
      </c>
      <c r="AW17" s="172">
        <v>113013.58408191473</v>
      </c>
      <c r="AX17" s="172">
        <v>119117.44684464525</v>
      </c>
      <c r="AY17" s="172">
        <v>119526.5093762925</v>
      </c>
      <c r="AZ17" s="172">
        <v>119554.228727629</v>
      </c>
      <c r="BA17" s="169">
        <v>28006.303434772391</v>
      </c>
      <c r="BB17" s="169">
        <v>38655.352278942722</v>
      </c>
      <c r="BC17" s="169">
        <v>55413.230725517758</v>
      </c>
      <c r="BD17" s="169">
        <v>81287.899065727834</v>
      </c>
      <c r="BE17" s="169">
        <v>95105.624214983414</v>
      </c>
      <c r="BF17" s="169">
        <v>107271.22545621154</v>
      </c>
      <c r="BG17" s="169">
        <v>112848.94171441736</v>
      </c>
      <c r="BH17" s="169">
        <v>113201.62555357195</v>
      </c>
      <c r="BI17" s="169">
        <v>113224.21987743626</v>
      </c>
      <c r="BJ17" s="254">
        <v>27474.877673489958</v>
      </c>
      <c r="BK17" s="254">
        <v>37692.638102135686</v>
      </c>
      <c r="BL17" s="254">
        <v>53622.869578122918</v>
      </c>
      <c r="BM17" s="254">
        <v>78145.446668075238</v>
      </c>
      <c r="BN17" s="254">
        <v>91280.394418645257</v>
      </c>
      <c r="BO17" s="254">
        <v>102765.88759219937</v>
      </c>
      <c r="BP17" s="254">
        <v>107881.95521514591</v>
      </c>
      <c r="BQ17" s="254">
        <v>108187.34552679268</v>
      </c>
      <c r="BR17" s="254">
        <v>108205.87455378858</v>
      </c>
    </row>
    <row r="18" spans="2:70" s="70" customFormat="1" x14ac:dyDescent="0.25">
      <c r="B18" s="156">
        <v>750</v>
      </c>
      <c r="C18" s="68"/>
      <c r="D18" s="255"/>
      <c r="E18" s="255"/>
      <c r="F18" s="256"/>
      <c r="G18" s="256"/>
      <c r="H18" s="72">
        <v>17927.053160612992</v>
      </c>
      <c r="I18" s="72">
        <v>25632.996126152619</v>
      </c>
      <c r="J18" s="72">
        <v>38915.71087786006</v>
      </c>
      <c r="K18" s="72">
        <v>62525.287614472785</v>
      </c>
      <c r="L18" s="72">
        <v>76848.862877725347</v>
      </c>
      <c r="M18" s="72">
        <v>90810.790988142748</v>
      </c>
      <c r="N18" s="72">
        <v>98274.481523856739</v>
      </c>
      <c r="O18" s="72">
        <v>98887.918273022166</v>
      </c>
      <c r="P18" s="211">
        <v>98938.336312653642</v>
      </c>
      <c r="Q18" s="174">
        <v>17879.146501870091</v>
      </c>
      <c r="R18" s="174">
        <v>25532.545487696516</v>
      </c>
      <c r="S18" s="174">
        <v>38672.858799156835</v>
      </c>
      <c r="T18" s="174">
        <v>61829.879097244135</v>
      </c>
      <c r="U18" s="174">
        <v>75707.436192209512</v>
      </c>
      <c r="V18" s="174">
        <v>89024.016600132862</v>
      </c>
      <c r="W18" s="174">
        <v>95947.816889476671</v>
      </c>
      <c r="X18" s="174">
        <v>96492.040535254579</v>
      </c>
      <c r="Y18" s="218">
        <v>96535.042899992724</v>
      </c>
      <c r="Z18" s="73">
        <v>17832.271728135958</v>
      </c>
      <c r="AA18" s="73">
        <v>25435.260038766104</v>
      </c>
      <c r="AB18" s="73">
        <v>38442.139486229928</v>
      </c>
      <c r="AC18" s="73">
        <v>61195.881718834862</v>
      </c>
      <c r="AD18" s="74">
        <v>74699.94097013025</v>
      </c>
      <c r="AE18" s="73">
        <v>87513.930027772818</v>
      </c>
      <c r="AF18" s="60">
        <v>94055.560555258795</v>
      </c>
      <c r="AG18" s="73">
        <v>94554.456248649716</v>
      </c>
      <c r="AH18" s="65">
        <v>94592.711829426727</v>
      </c>
      <c r="AI18" s="78">
        <v>17741.441441219788</v>
      </c>
      <c r="AJ18" s="78">
        <v>25249.393984958973</v>
      </c>
      <c r="AK18" s="78">
        <v>38012.301547386414</v>
      </c>
      <c r="AL18" s="78">
        <v>60069.302391375015</v>
      </c>
      <c r="AM18" s="78">
        <v>72962.735347011243</v>
      </c>
      <c r="AN18" s="78">
        <v>84984.945591396885</v>
      </c>
      <c r="AO18" s="78">
        <v>90927.943633867952</v>
      </c>
      <c r="AP18" s="78">
        <v>91354.416843451516</v>
      </c>
      <c r="AQ18" s="78">
        <v>91385.176022954562</v>
      </c>
      <c r="AR18" s="172">
        <v>17654.230522931128</v>
      </c>
      <c r="AS18" s="172">
        <v>25073.954035300801</v>
      </c>
      <c r="AT18" s="172">
        <v>37617.920345050959</v>
      </c>
      <c r="AU18" s="172">
        <v>59080.604347254091</v>
      </c>
      <c r="AV18" s="172">
        <v>71468.715096498738</v>
      </c>
      <c r="AW18" s="172">
        <v>82833.789109011865</v>
      </c>
      <c r="AX18" s="172">
        <v>88271.814327855041</v>
      </c>
      <c r="AY18" s="172">
        <v>88638.940028932644</v>
      </c>
      <c r="AZ18" s="172">
        <v>88663.915476016773</v>
      </c>
      <c r="BA18" s="169">
        <v>17570.338475946228</v>
      </c>
      <c r="BB18" s="169">
        <v>24907.693956127718</v>
      </c>
      <c r="BC18" s="169">
        <v>37252.490947566592</v>
      </c>
      <c r="BD18" s="169">
        <v>58188.659025711611</v>
      </c>
      <c r="BE18" s="169">
        <v>70129.315567477897</v>
      </c>
      <c r="BF18" s="169">
        <v>80904.920652872461</v>
      </c>
      <c r="BG18" s="169">
        <v>85894.989678678714</v>
      </c>
      <c r="BH18" s="169">
        <v>86212.488244759064</v>
      </c>
      <c r="BI18" s="169">
        <v>86232.911287996889</v>
      </c>
      <c r="BJ18" s="257">
        <v>17489.492996303568</v>
      </c>
      <c r="BK18" s="257">
        <v>24749.536864933252</v>
      </c>
      <c r="BL18" s="257">
        <v>36910.882521059735</v>
      </c>
      <c r="BM18" s="257">
        <v>57366.96517455273</v>
      </c>
      <c r="BN18" s="257">
        <v>68895.870115204729</v>
      </c>
      <c r="BO18" s="257">
        <v>79127.323568991371</v>
      </c>
      <c r="BP18" s="257">
        <v>83715.318732574509</v>
      </c>
      <c r="BQ18" s="257">
        <v>83990.922836811878</v>
      </c>
      <c r="BR18" s="257">
        <v>84007.710618977566</v>
      </c>
    </row>
    <row r="19" spans="2:70" s="135" customFormat="1" x14ac:dyDescent="0.25">
      <c r="B19" s="50"/>
      <c r="C19" s="158"/>
      <c r="D19" s="50"/>
      <c r="E19" s="50"/>
      <c r="H19" s="162"/>
      <c r="I19" s="158"/>
      <c r="J19" s="158"/>
      <c r="L19" s="158"/>
      <c r="M19" s="158"/>
      <c r="Z19" s="158"/>
      <c r="AA19" s="158"/>
      <c r="AB19" s="158"/>
      <c r="AC19" s="158"/>
      <c r="AD19" s="158"/>
      <c r="AE19" s="158"/>
      <c r="AI19" s="166"/>
      <c r="AJ19" s="166"/>
      <c r="AK19" s="166"/>
      <c r="AL19" s="166"/>
      <c r="AM19" s="166"/>
      <c r="AN19" s="166"/>
      <c r="AO19" s="166"/>
      <c r="AP19" s="166"/>
      <c r="AQ19" s="166"/>
      <c r="AS19" s="162"/>
      <c r="BB19" s="162"/>
    </row>
    <row r="20" spans="2:70" x14ac:dyDescent="0.25">
      <c r="D20" s="54"/>
      <c r="E20" s="54"/>
      <c r="F20" s="159" t="s">
        <v>366</v>
      </c>
      <c r="G20" s="67" t="s">
        <v>339</v>
      </c>
      <c r="H20" s="56">
        <v>2882182.7261531409</v>
      </c>
      <c r="I20" s="56">
        <v>1464495.5211485294</v>
      </c>
      <c r="J20" s="56">
        <v>159950.3649150836</v>
      </c>
      <c r="K20">
        <v>1400110.8182613333</v>
      </c>
      <c r="L20" s="56">
        <v>4372573.6024452969</v>
      </c>
      <c r="M20" s="56">
        <v>8883627.0597796757</v>
      </c>
      <c r="N20" s="56">
        <v>11948529.200103469</v>
      </c>
      <c r="O20" s="56">
        <v>12220677.173953062</v>
      </c>
      <c r="P20" s="56">
        <v>12243181.630144775</v>
      </c>
      <c r="Q20" s="56">
        <v>2995062.2075289893</v>
      </c>
      <c r="R20" s="56">
        <v>1634543.8106091132</v>
      </c>
      <c r="S20" s="56">
        <v>302399.2623211373</v>
      </c>
      <c r="T20" s="56">
        <v>537851.40034630382</v>
      </c>
      <c r="U20" s="56">
        <v>1826114.609155681</v>
      </c>
      <c r="V20" s="56">
        <v>3423736.1743396437</v>
      </c>
      <c r="W20" s="56">
        <v>4132777.4062681682</v>
      </c>
      <c r="X20" s="56">
        <v>4163633.5584551971</v>
      </c>
      <c r="Y20" s="56">
        <v>4165032.3138089064</v>
      </c>
      <c r="Z20" s="56">
        <v>3105461.8408700172</v>
      </c>
      <c r="AA20" s="56">
        <v>1803275.2421692933</v>
      </c>
      <c r="AB20" s="56">
        <v>478794.31295080157</v>
      </c>
      <c r="AC20" s="56">
        <v>149963.20910388601</v>
      </c>
      <c r="AD20" s="56">
        <v>627282.13709952077</v>
      </c>
      <c r="AE20" s="56">
        <v>1160560.9367293224</v>
      </c>
      <c r="AF20" s="56">
        <v>1336835.9140125008</v>
      </c>
      <c r="AG20" s="56">
        <v>1342565.2241453968</v>
      </c>
      <c r="AH20" s="56">
        <v>1342863.8100757455</v>
      </c>
      <c r="AI20" s="56">
        <v>3318684.3289017747</v>
      </c>
      <c r="AJ20" s="56">
        <v>2133621.3482038844</v>
      </c>
      <c r="AK20" s="56">
        <v>890593.75939870253</v>
      </c>
      <c r="AL20" s="56">
        <v>135389.4535510033</v>
      </c>
      <c r="AM20" s="56">
        <v>73185.597390337425</v>
      </c>
      <c r="AN20" s="56">
        <v>88290.747970305776</v>
      </c>
      <c r="AO20" s="56">
        <v>100983.57871451665</v>
      </c>
      <c r="AP20" s="56">
        <v>101883.84606028313</v>
      </c>
      <c r="AQ20" s="56">
        <v>101948.38486436481</v>
      </c>
      <c r="AR20" s="56">
        <v>3521706.7875705571</v>
      </c>
      <c r="AS20" s="56">
        <v>2450736.2288306053</v>
      </c>
      <c r="AT20" s="56">
        <v>1333558.0000521718</v>
      </c>
      <c r="AU20" s="56">
        <v>559625.78600153886</v>
      </c>
      <c r="AV20" s="56">
        <v>421527.25495105702</v>
      </c>
      <c r="AW20" s="56">
        <v>380221.6485072762</v>
      </c>
      <c r="AX20" s="56">
        <v>375050.69000445929</v>
      </c>
      <c r="AY20" s="56">
        <v>374856.72187153285</v>
      </c>
      <c r="AZ20" s="56">
        <v>374844.06164781767</v>
      </c>
      <c r="BA20" s="56">
        <v>3714559.506882444</v>
      </c>
      <c r="BB20" s="56">
        <v>2751767.7537406893</v>
      </c>
      <c r="BC20" s="56">
        <v>1773158.8851169415</v>
      </c>
      <c r="BD20" s="56">
        <v>1103447.3063363435</v>
      </c>
      <c r="BE20" s="56">
        <v>981191.91396001121</v>
      </c>
      <c r="BF20" s="56">
        <v>936291.10195763607</v>
      </c>
      <c r="BG20" s="56">
        <v>924110.99782946648</v>
      </c>
      <c r="BH20" s="56">
        <v>923410.31095578184</v>
      </c>
      <c r="BI20" s="56">
        <v>923365.95611825807</v>
      </c>
      <c r="BJ20" s="56">
        <v>3897402.9450917058</v>
      </c>
      <c r="BK20" s="56">
        <v>3035230.7970163156</v>
      </c>
      <c r="BL20" s="56">
        <v>2191175.7071394515</v>
      </c>
      <c r="BM20" s="56">
        <v>1643642.8304542669</v>
      </c>
      <c r="BN20" s="56">
        <v>1543827.253975275</v>
      </c>
      <c r="BO20" s="56">
        <v>1497559.305242084</v>
      </c>
      <c r="BP20" s="56">
        <v>1481254.4369183786</v>
      </c>
      <c r="BQ20" s="56">
        <v>1480323.2542236513</v>
      </c>
      <c r="BR20" s="56">
        <v>1480267.285498128</v>
      </c>
    </row>
    <row r="21" spans="2:70" x14ac:dyDescent="0.25">
      <c r="D21" s="54"/>
      <c r="E21" s="54"/>
      <c r="F21" s="160"/>
      <c r="G21" s="67" t="s">
        <v>330</v>
      </c>
      <c r="H21" s="49">
        <v>0.26267043887452957</v>
      </c>
      <c r="I21" s="49">
        <v>0.61863814978579279</v>
      </c>
      <c r="J21" s="49">
        <v>0.96293724628304533</v>
      </c>
      <c r="K21">
        <v>0.63076212915039753</v>
      </c>
      <c r="L21" s="49">
        <v>-0.20613325990536735</v>
      </c>
      <c r="M21" s="49">
        <v>-1.4896571239122074</v>
      </c>
      <c r="N21" s="49">
        <v>-2.3588291200225258</v>
      </c>
      <c r="O21" s="49">
        <v>-2.4357204219079467</v>
      </c>
      <c r="P21" s="49">
        <v>-2.4420762454069447</v>
      </c>
      <c r="Q21" s="49">
        <v>0.23428940721672009</v>
      </c>
      <c r="R21" s="49">
        <v>0.57432572951779748</v>
      </c>
      <c r="S21" s="49">
        <v>0.92311915638670949</v>
      </c>
      <c r="T21" s="49">
        <v>0.87242911413220214</v>
      </c>
      <c r="U21" s="49">
        <v>0.52514984814539423</v>
      </c>
      <c r="V21" s="49">
        <v>8.9404783222833961E-2</v>
      </c>
      <c r="W21" s="49">
        <v>-0.10131804108864295</v>
      </c>
      <c r="X21" s="49">
        <v>-0.10913259635971473</v>
      </c>
      <c r="Y21" s="49">
        <v>-0.10945192950820193</v>
      </c>
      <c r="Z21" s="49">
        <v>0.20659114640186571</v>
      </c>
      <c r="AA21" s="49">
        <v>0.53053280363227007</v>
      </c>
      <c r="AB21" s="49">
        <v>0.8744402881822273</v>
      </c>
      <c r="AC21" s="49">
        <v>0.97619652434736959</v>
      </c>
      <c r="AD21" s="49">
        <v>0.85810182465343532</v>
      </c>
      <c r="AE21" s="49">
        <v>0.72523641807337924</v>
      </c>
      <c r="AF21" s="49">
        <v>0.68456576119102786</v>
      </c>
      <c r="AG21" s="49">
        <v>0.68360236961342413</v>
      </c>
      <c r="AH21" s="49">
        <v>0.68356699496883566</v>
      </c>
      <c r="AI21" s="49">
        <v>0.15325951290152506</v>
      </c>
      <c r="AJ21" s="49">
        <v>0.44528381974973275</v>
      </c>
      <c r="AK21" s="49">
        <v>0.76248911009873677</v>
      </c>
      <c r="AL21" s="49">
        <v>0.96934099660799355</v>
      </c>
      <c r="AM21" s="49">
        <v>0.99368868527498988</v>
      </c>
      <c r="AN21" s="49">
        <v>0.99703793034504073</v>
      </c>
      <c r="AO21" s="49">
        <v>0.99699494161363755</v>
      </c>
      <c r="AP21" s="49">
        <v>0.99698333220438706</v>
      </c>
      <c r="AQ21" s="49">
        <v>0.99698248103183273</v>
      </c>
      <c r="AR21" s="49">
        <v>0.10267720088695376</v>
      </c>
      <c r="AS21" s="49">
        <v>0.3640346332434069</v>
      </c>
      <c r="AT21" s="49">
        <v>0.64399675821637814</v>
      </c>
      <c r="AU21" s="49">
        <v>0.84533473574587303</v>
      </c>
      <c r="AV21" s="49">
        <v>0.88315348112507508</v>
      </c>
      <c r="AW21" s="49">
        <v>0.89532632234377207</v>
      </c>
      <c r="AX21" s="49">
        <v>0.89730939797738851</v>
      </c>
      <c r="AY21" s="49">
        <v>0.89740682801363236</v>
      </c>
      <c r="AZ21" s="49">
        <v>0.89741334042280707</v>
      </c>
      <c r="BA21" s="49">
        <v>5.4804993154229265E-2</v>
      </c>
      <c r="BB21" s="49">
        <v>0.28741482739442981</v>
      </c>
      <c r="BC21" s="49">
        <v>0.52799084707914634</v>
      </c>
      <c r="BD21" s="49">
        <v>0.69380822267522557</v>
      </c>
      <c r="BE21" s="49">
        <v>0.72266064554450316</v>
      </c>
      <c r="BF21" s="49">
        <v>0.73199566025725238</v>
      </c>
      <c r="BG21" s="49">
        <v>0.73428682189101924</v>
      </c>
      <c r="BH21" s="49">
        <v>0.7344205860801063</v>
      </c>
      <c r="BI21" s="49">
        <v>0.73442906850523182</v>
      </c>
      <c r="BJ21" s="49">
        <v>9.57410138135939E-3</v>
      </c>
      <c r="BK21" s="49">
        <v>0.21570405735455012</v>
      </c>
      <c r="BL21" s="49">
        <v>0.41895959167789276</v>
      </c>
      <c r="BM21" s="49">
        <v>0.54720356483310084</v>
      </c>
      <c r="BN21" s="49">
        <v>0.56716585222598437</v>
      </c>
      <c r="BO21" s="49">
        <v>0.57458164512841048</v>
      </c>
      <c r="BP21" s="49">
        <v>0.57702961741202585</v>
      </c>
      <c r="BQ21" s="49">
        <v>0.57717133408872956</v>
      </c>
      <c r="BR21" s="49">
        <v>0.57717984892507401</v>
      </c>
    </row>
    <row r="22" spans="2:70" x14ac:dyDescent="0.25">
      <c r="D22" s="54"/>
      <c r="E22" s="54"/>
      <c r="F22" s="161" t="s">
        <v>367</v>
      </c>
      <c r="G22" s="67" t="s">
        <v>339</v>
      </c>
      <c r="H22" s="56">
        <v>4995821.3795090253</v>
      </c>
      <c r="I22" s="56">
        <v>2557576.5294712833</v>
      </c>
      <c r="J22" s="56">
        <v>2759642.3975189198</v>
      </c>
      <c r="K22">
        <v>7064633.2126213359</v>
      </c>
      <c r="L22" s="56">
        <v>10497412.438588521</v>
      </c>
      <c r="M22" s="56">
        <v>14099244.299341939</v>
      </c>
      <c r="N22" s="56">
        <v>16090573.507026315</v>
      </c>
      <c r="O22" s="56">
        <v>16255826.145039728</v>
      </c>
      <c r="P22" s="56">
        <v>16269418.007009998</v>
      </c>
      <c r="Q22" s="56">
        <v>5318427.5025363443</v>
      </c>
      <c r="R22" s="56">
        <v>2726817.950375712</v>
      </c>
      <c r="S22" s="56">
        <v>2505872.5207267175</v>
      </c>
      <c r="T22" s="56">
        <v>5476150.1505336314</v>
      </c>
      <c r="U22" s="56">
        <v>7634203.9300236627</v>
      </c>
      <c r="V22" s="56">
        <v>9492557.9131497368</v>
      </c>
      <c r="W22" s="56">
        <v>10185258.353057498</v>
      </c>
      <c r="X22" s="56">
        <v>10213066.092757462</v>
      </c>
      <c r="Y22" s="56">
        <v>10214242.976415304</v>
      </c>
      <c r="Z22" s="56">
        <v>5656263.7477114359</v>
      </c>
      <c r="AA22" s="56">
        <v>2928631.495180557</v>
      </c>
      <c r="AB22" s="56">
        <v>2347413.4708277606</v>
      </c>
      <c r="AC22" s="56">
        <v>4296910.0962357083</v>
      </c>
      <c r="AD22" s="56">
        <v>5622548.9205592591</v>
      </c>
      <c r="AE22" s="56">
        <v>6574111.2396290684</v>
      </c>
      <c r="AF22" s="56">
        <v>6829523.2740779854</v>
      </c>
      <c r="AG22" s="56">
        <v>6836101.4776076358</v>
      </c>
      <c r="AH22" s="56">
        <v>6836382.8012017701</v>
      </c>
      <c r="AI22" s="56">
        <v>6376263.7588856108</v>
      </c>
      <c r="AJ22" s="56">
        <v>3424220.7203681427</v>
      </c>
      <c r="AK22" s="56">
        <v>2282946.077803683</v>
      </c>
      <c r="AL22" s="56">
        <v>2875664.9748809999</v>
      </c>
      <c r="AM22" s="56">
        <v>3322132.2844899497</v>
      </c>
      <c r="AN22" s="56">
        <v>3567813.1344769001</v>
      </c>
      <c r="AO22" s="56">
        <v>3618915.8760720775</v>
      </c>
      <c r="AP22" s="56">
        <v>3621015.1878238856</v>
      </c>
      <c r="AQ22" s="56">
        <v>3621159.8096844479</v>
      </c>
      <c r="AR22" s="56">
        <v>7153159.6636537574</v>
      </c>
      <c r="AS22" s="56">
        <v>4033500.2913536383</v>
      </c>
      <c r="AT22" s="56">
        <v>2506987.2200308708</v>
      </c>
      <c r="AU22" s="56">
        <v>2352510.1208506105</v>
      </c>
      <c r="AV22" s="56">
        <v>2454697.2066509319</v>
      </c>
      <c r="AW22" s="56">
        <v>2518790.1222447008</v>
      </c>
      <c r="AX22" s="56">
        <v>2539541.3235836397</v>
      </c>
      <c r="AY22" s="56">
        <v>2540827.1835236354</v>
      </c>
      <c r="AZ22" s="56">
        <v>2540913.7178521636</v>
      </c>
      <c r="BA22" s="56">
        <v>7984380.804696396</v>
      </c>
      <c r="BB22" s="56">
        <v>4746571.176474438</v>
      </c>
      <c r="BC22" s="56">
        <v>2970696.2571685622</v>
      </c>
      <c r="BD22" s="56">
        <v>2434488.8305207626</v>
      </c>
      <c r="BE22" s="56">
        <v>2413643.4710302488</v>
      </c>
      <c r="BF22" s="56">
        <v>2428560.8108544052</v>
      </c>
      <c r="BG22" s="56">
        <v>2438620.6143307379</v>
      </c>
      <c r="BH22" s="56">
        <v>2439269.7737673079</v>
      </c>
      <c r="BI22" s="56">
        <v>2439311.197339877</v>
      </c>
      <c r="BJ22" s="56">
        <v>8867434.1189622097</v>
      </c>
      <c r="BK22" s="56">
        <v>5554338.1034122249</v>
      </c>
      <c r="BL22" s="56">
        <v>3633461.572867678</v>
      </c>
      <c r="BM22" s="56">
        <v>2927834.6401797812</v>
      </c>
      <c r="BN22" s="56">
        <v>2867439.9811617583</v>
      </c>
      <c r="BO22" s="56">
        <v>2862073.2641592431</v>
      </c>
      <c r="BP22" s="56">
        <v>2863538.4388378114</v>
      </c>
      <c r="BQ22" s="56">
        <v>2863642.565771882</v>
      </c>
      <c r="BR22" s="56">
        <v>2863649.0162687642</v>
      </c>
    </row>
    <row r="23" spans="2:70" x14ac:dyDescent="0.25">
      <c r="D23" s="54"/>
      <c r="E23" s="54"/>
      <c r="F23" s="67"/>
      <c r="G23" s="67" t="s">
        <v>330</v>
      </c>
      <c r="H23" s="164">
        <v>0.24827190041973668</v>
      </c>
      <c r="I23" s="49">
        <v>0.52346984073567293</v>
      </c>
      <c r="J23" s="49">
        <v>0.48863626046701036</v>
      </c>
      <c r="K23">
        <v>-1.1641450327010547</v>
      </c>
      <c r="L23" s="49">
        <v>-3.1592473264010632</v>
      </c>
      <c r="M23" s="49">
        <v>-5.8252816316437848</v>
      </c>
      <c r="N23" s="49">
        <v>-7.5425521069630204</v>
      </c>
      <c r="O23" s="49">
        <v>-7.692743399241694</v>
      </c>
      <c r="P23" s="49">
        <v>-7.7051486735672938</v>
      </c>
      <c r="Q23" s="49">
        <v>0.22133840892294199</v>
      </c>
      <c r="R23" s="49">
        <v>0.49713645738849443</v>
      </c>
      <c r="S23" s="49">
        <v>0.5462911737018894</v>
      </c>
      <c r="T23" s="49">
        <v>-0.42801935690032189</v>
      </c>
      <c r="U23" s="49">
        <v>-1.446953852436295</v>
      </c>
      <c r="V23" s="49">
        <v>-2.5007778230666604</v>
      </c>
      <c r="W23" s="49">
        <v>-2.9315192969774726</v>
      </c>
      <c r="X23" s="49">
        <v>-2.948943963384878</v>
      </c>
      <c r="Y23" s="49">
        <v>-2.9496589279098533</v>
      </c>
      <c r="Z23" s="49">
        <v>0.19453191341611464</v>
      </c>
      <c r="AA23" s="49">
        <v>0.46830716775071368</v>
      </c>
      <c r="AB23" s="164">
        <v>0.57650879002161315</v>
      </c>
      <c r="AC23" s="164">
        <v>3.0971346051506532E-2</v>
      </c>
      <c r="AD23" s="164">
        <v>-0.48122299313472028</v>
      </c>
      <c r="AE23" s="164">
        <v>-0.9025526227484908</v>
      </c>
      <c r="AF23" s="164">
        <v>-1.0205383843382454</v>
      </c>
      <c r="AG23" s="164">
        <v>-1.0233430396054977</v>
      </c>
      <c r="AH23" s="164">
        <v>-1.0234491440799469</v>
      </c>
      <c r="AI23" s="164">
        <v>0.14154844191917126</v>
      </c>
      <c r="AJ23" s="164">
        <v>0.40545155642254604</v>
      </c>
      <c r="AK23" s="164">
        <v>0.57941273975266405</v>
      </c>
      <c r="AL23" s="164">
        <v>0.46716420778002554</v>
      </c>
      <c r="AM23" s="164">
        <v>0.35156878881212661</v>
      </c>
      <c r="AN23" s="164">
        <v>0.28407352152558685</v>
      </c>
      <c r="AO23" s="164">
        <v>0.27114556130825529</v>
      </c>
      <c r="AP23" s="164">
        <v>0.27069354557610015</v>
      </c>
      <c r="AQ23" s="164">
        <v>0.27066292575704876</v>
      </c>
      <c r="AR23" s="164">
        <v>8.9735511343063012E-2</v>
      </c>
      <c r="AS23" s="164">
        <v>0.33862779977713175</v>
      </c>
      <c r="AT23" s="164">
        <v>0.53446815716248974</v>
      </c>
      <c r="AU23" s="164">
        <v>0.57827369266385609</v>
      </c>
      <c r="AV23" s="164">
        <v>0.56379269071570492</v>
      </c>
      <c r="AW23" s="164">
        <v>0.55423143024211863</v>
      </c>
      <c r="AX23" s="164">
        <v>0.55141966179321744</v>
      </c>
      <c r="AY23" s="164">
        <v>0.55125041258619856</v>
      </c>
      <c r="AZ23" s="164">
        <v>0.55123903445881561</v>
      </c>
      <c r="BA23" s="164">
        <v>3.9393494553534802E-2</v>
      </c>
      <c r="BB23" s="164">
        <v>0.27045060078191452</v>
      </c>
      <c r="BC23" s="164">
        <v>0.46431383715571561</v>
      </c>
      <c r="BD23" s="164">
        <v>0.55270936564716666</v>
      </c>
      <c r="BE23" s="164">
        <v>0.56048539605877257</v>
      </c>
      <c r="BF23" s="164">
        <v>0.56080897048468947</v>
      </c>
      <c r="BG23" s="164">
        <v>0.56027034167557077</v>
      </c>
      <c r="BH23" s="164">
        <v>0.56023278535379939</v>
      </c>
      <c r="BI23" s="164">
        <v>0.56023038181739815</v>
      </c>
      <c r="BJ23" s="164">
        <v>-9.2674025903671797E-3</v>
      </c>
      <c r="BK23" s="164">
        <v>0.20272303716199225</v>
      </c>
      <c r="BL23" s="164">
        <v>0.38260662696131453</v>
      </c>
      <c r="BM23" s="164">
        <v>0.473381834942039</v>
      </c>
      <c r="BN23" s="164">
        <v>0.48393943655137384</v>
      </c>
      <c r="BO23" s="164">
        <v>0.48649716933119025</v>
      </c>
      <c r="BP23" s="164">
        <v>0.48707943660004938</v>
      </c>
      <c r="BQ23" s="164">
        <v>0.48711151744417291</v>
      </c>
      <c r="BR23" s="164">
        <v>0.48711343136210539</v>
      </c>
    </row>
    <row r="24" spans="2:70" x14ac:dyDescent="0.25">
      <c r="B24" s="67"/>
      <c r="C24" s="67"/>
      <c r="D24" s="54"/>
      <c r="E24" s="54"/>
      <c r="H24" s="163"/>
      <c r="I24" s="163"/>
      <c r="J24" s="163"/>
      <c r="K24" s="163"/>
      <c r="L24" s="21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58"/>
      <c r="AE24" s="158"/>
      <c r="AF24" s="158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2:70" ht="18.75" x14ac:dyDescent="0.3">
      <c r="B25" s="213" t="s">
        <v>436</v>
      </c>
      <c r="H25" s="213" t="s">
        <v>369</v>
      </c>
      <c r="L25" s="135"/>
    </row>
    <row r="26" spans="2:70" ht="30.75" thickBot="1" x14ac:dyDescent="0.3">
      <c r="B26" s="45" t="s">
        <v>438</v>
      </c>
      <c r="C26" s="45" t="s">
        <v>89</v>
      </c>
      <c r="D26" s="54" t="s">
        <v>333</v>
      </c>
      <c r="E26" s="224" t="s">
        <v>437</v>
      </c>
      <c r="F26" s="66" t="s">
        <v>89</v>
      </c>
      <c r="G26" s="67" t="s">
        <v>333</v>
      </c>
      <c r="H26" s="57" t="s">
        <v>368</v>
      </c>
      <c r="I26" s="57" t="s">
        <v>334</v>
      </c>
      <c r="J26" s="57" t="s">
        <v>335</v>
      </c>
      <c r="K26" s="57" t="s">
        <v>336</v>
      </c>
      <c r="L26" s="214" t="s">
        <v>370</v>
      </c>
      <c r="P26" s="198" t="s">
        <v>407</v>
      </c>
      <c r="Q26" s="40"/>
      <c r="R26" s="39"/>
      <c r="S26" s="39"/>
      <c r="T26" s="38"/>
    </row>
    <row r="27" spans="2:70" x14ac:dyDescent="0.25">
      <c r="B27" s="46"/>
      <c r="D27" s="54"/>
      <c r="E27" s="54"/>
      <c r="F27" s="43"/>
      <c r="H27" s="57"/>
      <c r="I27" s="57"/>
      <c r="J27" s="57"/>
      <c r="K27" s="57"/>
      <c r="L27" s="62"/>
      <c r="P27" s="179" t="s">
        <v>20</v>
      </c>
      <c r="Q27" s="180" t="s">
        <v>21</v>
      </c>
      <c r="R27" s="181" t="s">
        <v>29</v>
      </c>
      <c r="S27" s="182" t="s">
        <v>30</v>
      </c>
      <c r="T27" s="38"/>
    </row>
    <row r="28" spans="2:70" x14ac:dyDescent="0.25">
      <c r="B28" s="75">
        <v>0</v>
      </c>
      <c r="C28" s="43">
        <v>5460305.0914296983</v>
      </c>
      <c r="D28" s="55">
        <v>105903.66306519682</v>
      </c>
      <c r="E28" s="54">
        <v>0</v>
      </c>
      <c r="F28" s="43">
        <v>5460305.0914296983</v>
      </c>
      <c r="G28" s="55">
        <v>105903.66306519682</v>
      </c>
      <c r="H28" s="58">
        <v>2302730.2784046368</v>
      </c>
      <c r="I28" s="58">
        <v>3235388.6673908192</v>
      </c>
      <c r="J28" s="58">
        <v>4843009.6161948368</v>
      </c>
      <c r="K28" s="58">
        <v>9434098.9340853263</v>
      </c>
      <c r="L28" s="64">
        <v>11123925.790686114</v>
      </c>
      <c r="P28" s="183" t="s">
        <v>32</v>
      </c>
      <c r="Q28" s="184"/>
      <c r="R28" s="185" t="s">
        <v>38</v>
      </c>
      <c r="S28" s="186"/>
      <c r="T28" s="38"/>
    </row>
    <row r="29" spans="2:70" x14ac:dyDescent="0.25">
      <c r="B29" s="75">
        <v>30</v>
      </c>
      <c r="C29" s="43">
        <v>1195752.825817717</v>
      </c>
      <c r="D29" s="55">
        <v>110727.87974400145</v>
      </c>
      <c r="E29" s="54"/>
      <c r="H29" s="58">
        <v>1715044.9492832914</v>
      </c>
      <c r="I29" s="58">
        <v>2395086.8269376908</v>
      </c>
      <c r="J29" s="58">
        <v>3567273.3225415251</v>
      </c>
      <c r="K29" s="58">
        <v>6914836.6287710667</v>
      </c>
      <c r="L29" s="64">
        <v>8146963.0343704224</v>
      </c>
      <c r="P29" s="187"/>
      <c r="Q29" s="184"/>
      <c r="R29" s="188"/>
      <c r="S29" s="189"/>
      <c r="T29" s="38"/>
    </row>
    <row r="30" spans="2:70" x14ac:dyDescent="0.25">
      <c r="B30" s="75">
        <v>60</v>
      </c>
      <c r="C30" s="44"/>
      <c r="D30" s="47"/>
      <c r="E30" s="54"/>
      <c r="H30" s="58">
        <v>1286397.7783504282</v>
      </c>
      <c r="I30" s="58">
        <v>1782185.6895578615</v>
      </c>
      <c r="J30" s="58">
        <v>2636774.0807985738</v>
      </c>
      <c r="K30" s="58">
        <v>5077331.7490333123</v>
      </c>
      <c r="L30" s="64">
        <v>5975619.6296012746</v>
      </c>
      <c r="P30" s="190" t="s">
        <v>2</v>
      </c>
      <c r="Q30" s="191" t="s">
        <v>3</v>
      </c>
      <c r="R30" s="258">
        <v>5460305.0914296983</v>
      </c>
      <c r="S30" s="259">
        <v>105903.66306519682</v>
      </c>
      <c r="T30" s="38"/>
    </row>
    <row r="31" spans="2:70" x14ac:dyDescent="0.25">
      <c r="B31" s="75">
        <v>85</v>
      </c>
      <c r="C31" s="43">
        <v>893098.19474018062</v>
      </c>
      <c r="D31" s="55">
        <v>36494.299809389144</v>
      </c>
      <c r="E31" s="54"/>
      <c r="H31" s="58">
        <v>1019235.9655788672</v>
      </c>
      <c r="I31" s="58">
        <v>1400184.3840184091</v>
      </c>
      <c r="J31" s="58">
        <v>2056824.2267832167</v>
      </c>
      <c r="K31" s="58">
        <v>3932074.8386028539</v>
      </c>
      <c r="L31" s="64">
        <v>4622292.0457396349</v>
      </c>
      <c r="P31" s="190" t="s">
        <v>0</v>
      </c>
      <c r="Q31" s="191" t="s">
        <v>1</v>
      </c>
      <c r="R31" s="258">
        <v>1195752.825817717</v>
      </c>
      <c r="S31" s="259">
        <v>110727.87974400145</v>
      </c>
      <c r="T31" s="38"/>
    </row>
    <row r="32" spans="2:70" x14ac:dyDescent="0.25">
      <c r="B32" s="75">
        <v>115</v>
      </c>
      <c r="C32" s="44"/>
      <c r="D32" s="47"/>
      <c r="E32" s="54"/>
      <c r="H32" s="58">
        <v>778827.77708259015</v>
      </c>
      <c r="I32" s="58">
        <v>1056436.7469020293</v>
      </c>
      <c r="J32" s="58">
        <v>1534950.6387276938</v>
      </c>
      <c r="K32" s="58">
        <v>2901504.1281291526</v>
      </c>
      <c r="L32" s="64">
        <v>3404486.8904930856</v>
      </c>
      <c r="P32" s="190" t="s">
        <v>14</v>
      </c>
      <c r="Q32" s="191" t="s">
        <v>15</v>
      </c>
      <c r="R32" s="258">
        <v>893098.19474018062</v>
      </c>
      <c r="S32" s="259">
        <v>36494.299809389144</v>
      </c>
      <c r="T32" s="38"/>
    </row>
    <row r="33" spans="2:40" x14ac:dyDescent="0.25">
      <c r="B33" s="75">
        <v>140</v>
      </c>
      <c r="C33" s="44"/>
      <c r="D33" s="47"/>
      <c r="E33" s="54">
        <v>140</v>
      </c>
      <c r="F33" s="43">
        <v>1195752.825817717</v>
      </c>
      <c r="G33" s="55">
        <v>110727.87974400145</v>
      </c>
      <c r="H33" s="58">
        <v>628958.70106207987</v>
      </c>
      <c r="I33" s="58">
        <v>842146.45553924877</v>
      </c>
      <c r="J33" s="58">
        <v>1209617.6584719035</v>
      </c>
      <c r="K33" s="58">
        <v>2259052.3001836734</v>
      </c>
      <c r="L33" s="64">
        <v>2645314.19121275</v>
      </c>
      <c r="P33" s="190" t="s">
        <v>8</v>
      </c>
      <c r="Q33" s="191" t="s">
        <v>9</v>
      </c>
      <c r="R33" s="258">
        <v>375735.94272615499</v>
      </c>
      <c r="S33" s="259">
        <v>16102.450675839837</v>
      </c>
      <c r="T33" s="38"/>
    </row>
    <row r="34" spans="2:40" ht="15.75" thickBot="1" x14ac:dyDescent="0.3">
      <c r="B34" s="75">
        <v>150</v>
      </c>
      <c r="C34" s="43">
        <v>375735.94272615499</v>
      </c>
      <c r="D34" s="55">
        <v>16102.450675839837</v>
      </c>
      <c r="E34" s="54"/>
      <c r="H34" s="58">
        <v>579197.83697504434</v>
      </c>
      <c r="I34" s="58">
        <v>770995.88634367147</v>
      </c>
      <c r="J34" s="58">
        <v>1101597.7077028533</v>
      </c>
      <c r="K34" s="58">
        <v>2045739.7280257763</v>
      </c>
      <c r="L34" s="64">
        <v>2393246.9168251595</v>
      </c>
      <c r="P34" s="192" t="s">
        <v>10</v>
      </c>
      <c r="Q34" s="193" t="s">
        <v>11</v>
      </c>
      <c r="R34" s="260">
        <v>133000.16298376361</v>
      </c>
      <c r="S34" s="261">
        <v>14807.082984960536</v>
      </c>
      <c r="T34" s="38"/>
    </row>
    <row r="35" spans="2:40" x14ac:dyDescent="0.25">
      <c r="B35" s="75">
        <v>195</v>
      </c>
      <c r="C35" s="44"/>
      <c r="D35" s="47"/>
      <c r="E35" s="54">
        <v>195</v>
      </c>
      <c r="F35" s="43">
        <v>893098.19474018062</v>
      </c>
      <c r="G35" s="55">
        <v>36494.299809389144</v>
      </c>
      <c r="H35" s="58">
        <v>409938.65515622997</v>
      </c>
      <c r="I35" s="58">
        <v>528980.65310892626</v>
      </c>
      <c r="J35" s="58">
        <v>734173.04933480173</v>
      </c>
      <c r="K35" s="58">
        <v>1320167.2907794712</v>
      </c>
      <c r="L35" s="64">
        <v>1535852.2270641776</v>
      </c>
      <c r="P35" s="194"/>
      <c r="Q35" s="195"/>
      <c r="R35" s="196"/>
      <c r="S35" s="197"/>
      <c r="T35" s="38"/>
    </row>
    <row r="36" spans="2:40" ht="15.75" thickBot="1" x14ac:dyDescent="0.3">
      <c r="B36" s="75">
        <v>235</v>
      </c>
      <c r="C36" s="44"/>
      <c r="D36" s="54"/>
      <c r="E36" s="54"/>
      <c r="H36" s="58">
        <v>313782.31884954334</v>
      </c>
      <c r="I36" s="58">
        <v>391491.52012249583</v>
      </c>
      <c r="J36" s="58">
        <v>525438.67736302014</v>
      </c>
      <c r="K36" s="58">
        <v>907968.7527680886</v>
      </c>
      <c r="L36" s="64">
        <v>1048765.3154396294</v>
      </c>
      <c r="P36" s="199" t="s">
        <v>408</v>
      </c>
      <c r="Q36" s="151"/>
      <c r="R36" s="200"/>
      <c r="S36" s="200"/>
      <c r="T36" s="40"/>
    </row>
    <row r="37" spans="2:40" x14ac:dyDescent="0.25">
      <c r="B37" s="75">
        <v>255</v>
      </c>
      <c r="C37" s="43">
        <v>133000.16298376361</v>
      </c>
      <c r="D37" s="55">
        <v>14807.082984960536</v>
      </c>
      <c r="H37" s="58">
        <v>278857.56006252317</v>
      </c>
      <c r="I37" s="58">
        <v>341554.35539865942</v>
      </c>
      <c r="J37" s="58">
        <v>449624.66580975673</v>
      </c>
      <c r="K37" s="58">
        <v>758254.91106664669</v>
      </c>
      <c r="L37" s="64">
        <v>871851.41095657123</v>
      </c>
      <c r="P37" s="201" t="s">
        <v>356</v>
      </c>
      <c r="Q37" s="226">
        <v>4.28</v>
      </c>
      <c r="R37" s="202"/>
      <c r="S37" s="202"/>
      <c r="T37" s="203"/>
    </row>
    <row r="38" spans="2:40" x14ac:dyDescent="0.25">
      <c r="B38" s="75">
        <v>260</v>
      </c>
      <c r="C38" s="43"/>
      <c r="D38" s="54"/>
      <c r="E38" s="54">
        <v>260</v>
      </c>
      <c r="F38" s="43">
        <v>375735.94272615499</v>
      </c>
      <c r="G38" s="55">
        <v>16102.450675839837</v>
      </c>
      <c r="H38" s="58">
        <v>271209.48131092545</v>
      </c>
      <c r="I38" s="58">
        <v>330618.75035215146</v>
      </c>
      <c r="J38" s="58">
        <v>433022.35985340481</v>
      </c>
      <c r="K38" s="58">
        <v>725469.4805782215</v>
      </c>
      <c r="L38" s="64">
        <v>833109.51206500526</v>
      </c>
      <c r="P38" s="204" t="s">
        <v>357</v>
      </c>
      <c r="Q38" s="227">
        <v>1.4137847608811038</v>
      </c>
      <c r="R38" s="38"/>
      <c r="S38" s="38"/>
      <c r="T38" s="178"/>
    </row>
    <row r="39" spans="2:40" x14ac:dyDescent="0.25">
      <c r="B39" s="75">
        <v>365</v>
      </c>
      <c r="C39" s="43"/>
      <c r="D39" s="54"/>
      <c r="E39" s="50">
        <v>365</v>
      </c>
      <c r="F39" s="43">
        <v>133000.16298376361</v>
      </c>
      <c r="G39" s="55">
        <v>14807.082984960536</v>
      </c>
      <c r="H39" s="58">
        <v>176106.11105792652</v>
      </c>
      <c r="I39" s="58">
        <v>194635.20082850952</v>
      </c>
      <c r="J39" s="58">
        <v>226573.74684838648</v>
      </c>
      <c r="K39" s="58">
        <v>317784.74877635814</v>
      </c>
      <c r="L39" s="64">
        <v>351356.47653054015</v>
      </c>
      <c r="P39" s="204" t="s">
        <v>358</v>
      </c>
      <c r="Q39" s="228">
        <f>Q37*Q38</f>
        <v>6.0509987765711246</v>
      </c>
      <c r="R39" s="41"/>
      <c r="S39" s="41"/>
      <c r="T39" s="205"/>
    </row>
    <row r="40" spans="2:40" x14ac:dyDescent="0.25">
      <c r="B40" s="75">
        <v>500</v>
      </c>
      <c r="C40" s="43"/>
      <c r="D40" s="54"/>
      <c r="E40" s="54"/>
      <c r="F40" s="44"/>
      <c r="G40" s="54"/>
      <c r="H40" s="58">
        <v>139469.22226684925</v>
      </c>
      <c r="I40" s="58">
        <v>142249.9470981716</v>
      </c>
      <c r="J40" s="58">
        <v>147043.07558388938</v>
      </c>
      <c r="K40" s="58">
        <v>160731.42731034991</v>
      </c>
      <c r="L40" s="64">
        <v>165769.65304902903</v>
      </c>
      <c r="P40" s="204"/>
      <c r="Q40" s="41"/>
      <c r="R40" s="41"/>
      <c r="S40" s="41"/>
      <c r="T40" s="205"/>
    </row>
    <row r="41" spans="2:40" s="70" customFormat="1" x14ac:dyDescent="0.25">
      <c r="B41" s="156">
        <v>750</v>
      </c>
      <c r="C41" s="68"/>
      <c r="D41" s="69"/>
      <c r="E41" s="69"/>
      <c r="H41" s="72">
        <v>126829.45705698019</v>
      </c>
      <c r="I41" s="72">
        <v>124176.97940195857</v>
      </c>
      <c r="J41" s="72">
        <v>119604.91025552378</v>
      </c>
      <c r="K41" s="72">
        <v>106547.86603470205</v>
      </c>
      <c r="L41" s="71">
        <v>101742.00353357637</v>
      </c>
      <c r="P41" s="204" t="s">
        <v>359</v>
      </c>
      <c r="Q41" s="177" t="s">
        <v>74</v>
      </c>
      <c r="R41" s="177" t="s">
        <v>72</v>
      </c>
      <c r="S41" s="177"/>
      <c r="T41" s="209" t="s">
        <v>365</v>
      </c>
    </row>
    <row r="42" spans="2:40" s="135" customFormat="1" x14ac:dyDescent="0.25">
      <c r="B42" s="50"/>
      <c r="C42" s="158"/>
      <c r="D42" s="50"/>
      <c r="E42" s="50"/>
      <c r="H42" s="162"/>
      <c r="I42" s="158"/>
      <c r="J42" s="158"/>
      <c r="K42" s="158"/>
      <c r="L42" s="158"/>
      <c r="P42" s="204" t="s">
        <v>75</v>
      </c>
      <c r="Q42" s="228">
        <f>0.9886*$C$20</f>
        <v>0</v>
      </c>
      <c r="R42" s="41">
        <v>152</v>
      </c>
      <c r="S42" s="41" t="s">
        <v>76</v>
      </c>
      <c r="T42" s="205">
        <v>0.98860000000000003</v>
      </c>
    </row>
    <row r="43" spans="2:40" x14ac:dyDescent="0.25">
      <c r="D43" s="54"/>
      <c r="E43" s="54"/>
      <c r="F43" s="159" t="s">
        <v>366</v>
      </c>
      <c r="G43" s="67" t="s">
        <v>339</v>
      </c>
      <c r="H43" s="55">
        <v>2399055.137920449</v>
      </c>
      <c r="I43" s="55">
        <v>1193588.8721988015</v>
      </c>
      <c r="J43" s="55">
        <v>172796.12250380401</v>
      </c>
      <c r="K43" s="55">
        <v>4623969.4044463541</v>
      </c>
      <c r="L43" s="158">
        <v>9009574.2984393183</v>
      </c>
      <c r="P43" s="204" t="s">
        <v>77</v>
      </c>
      <c r="Q43" s="228">
        <f>0.0027*Q39</f>
        <v>1.6337696696742038E-2</v>
      </c>
      <c r="R43" s="41">
        <v>1500</v>
      </c>
      <c r="S43" s="41" t="s">
        <v>360</v>
      </c>
      <c r="T43" s="205">
        <v>2.7000000000000001E-3</v>
      </c>
    </row>
    <row r="44" spans="2:40" x14ac:dyDescent="0.25">
      <c r="D44" s="54"/>
      <c r="E44" s="54"/>
      <c r="F44" s="160"/>
      <c r="G44" s="67" t="s">
        <v>330</v>
      </c>
      <c r="H44" s="163">
        <v>0.31393298691163385</v>
      </c>
      <c r="I44" s="163">
        <v>0.65444102293534123</v>
      </c>
      <c r="J44" s="163">
        <v>0.97149985350763512</v>
      </c>
      <c r="K44" s="163">
        <v>-0.23283492091401592</v>
      </c>
      <c r="L44" s="215">
        <v>-1.5031728343062638</v>
      </c>
      <c r="P44" s="204" t="s">
        <v>78</v>
      </c>
      <c r="Q44" s="228">
        <f>0.0087*Q39</f>
        <v>5.2643689356168782E-2</v>
      </c>
      <c r="R44" s="41">
        <v>4320</v>
      </c>
      <c r="S44" s="41"/>
      <c r="T44" s="205">
        <v>8.6999999999999994E-3</v>
      </c>
    </row>
    <row r="45" spans="2:40" x14ac:dyDescent="0.25">
      <c r="D45" s="54"/>
      <c r="E45" s="54"/>
      <c r="F45" s="161" t="s">
        <v>367</v>
      </c>
      <c r="G45" s="67" t="s">
        <v>339</v>
      </c>
      <c r="H45" s="55">
        <v>4650372.7670242181</v>
      </c>
      <c r="I45" s="55">
        <v>2644220.2581285993</v>
      </c>
      <c r="J45" s="55">
        <v>3014937.1155309938</v>
      </c>
      <c r="K45" s="55">
        <v>10631523.827515502</v>
      </c>
      <c r="L45" s="158">
        <v>14150090.811824517</v>
      </c>
      <c r="P45" s="204" t="s">
        <v>361</v>
      </c>
      <c r="Q45" s="228">
        <f>SUM(Q42:Q44)</f>
        <v>6.898138605291082E-2</v>
      </c>
      <c r="R45" s="41"/>
      <c r="S45" s="41"/>
      <c r="T45" s="205"/>
    </row>
    <row r="46" spans="2:40" x14ac:dyDescent="0.25">
      <c r="D46" s="54"/>
      <c r="E46" s="54"/>
      <c r="F46" s="67"/>
      <c r="G46" s="67" t="s">
        <v>330</v>
      </c>
      <c r="H46" s="163">
        <v>0.28502180128968013</v>
      </c>
      <c r="I46" s="163">
        <v>0.52566909072640977</v>
      </c>
      <c r="J46" s="163">
        <v>0.44660621062775019</v>
      </c>
      <c r="K46" s="163">
        <v>-3.2207893076904597</v>
      </c>
      <c r="L46" s="215">
        <v>-5.8541747136121183</v>
      </c>
      <c r="P46" s="204" t="s">
        <v>79</v>
      </c>
      <c r="Q46" s="41">
        <v>1.6</v>
      </c>
      <c r="R46" s="41" t="s">
        <v>80</v>
      </c>
      <c r="S46" s="41" t="s">
        <v>81</v>
      </c>
      <c r="T46" s="205"/>
    </row>
    <row r="47" spans="2:40" x14ac:dyDescent="0.25">
      <c r="B47" s="50"/>
      <c r="C47" s="160"/>
      <c r="D47" s="160"/>
      <c r="E47" s="54"/>
      <c r="F47" s="54"/>
      <c r="G47" s="54"/>
      <c r="P47" s="204" t="s">
        <v>82</v>
      </c>
      <c r="Q47" s="41">
        <v>-33.255549999999999</v>
      </c>
      <c r="R47" s="41" t="s">
        <v>83</v>
      </c>
      <c r="S47" s="41"/>
      <c r="T47" s="205"/>
      <c r="X47" s="55"/>
      <c r="Y47" s="55"/>
      <c r="Z47" s="55"/>
      <c r="AA47" s="158"/>
      <c r="AB47" s="160"/>
      <c r="AC47" s="160"/>
      <c r="AD47" s="158"/>
      <c r="AE47" s="158"/>
      <c r="AF47" s="158"/>
      <c r="AG47" s="162"/>
      <c r="AH47" s="162"/>
      <c r="AM47" s="160"/>
      <c r="AN47" s="160"/>
    </row>
    <row r="48" spans="2:40" x14ac:dyDescent="0.25">
      <c r="P48" s="204" t="s">
        <v>84</v>
      </c>
      <c r="Q48" s="41">
        <v>20.851150000000001</v>
      </c>
      <c r="R48" s="41" t="s">
        <v>83</v>
      </c>
      <c r="S48" s="41"/>
      <c r="T48" s="205"/>
    </row>
    <row r="49" spans="16:20" x14ac:dyDescent="0.25">
      <c r="P49" s="204" t="s">
        <v>85</v>
      </c>
      <c r="Q49" s="41">
        <v>776</v>
      </c>
      <c r="R49" s="41" t="s">
        <v>51</v>
      </c>
      <c r="S49" s="41"/>
      <c r="T49" s="205"/>
    </row>
    <row r="50" spans="16:20" x14ac:dyDescent="0.25">
      <c r="P50" s="204" t="s">
        <v>86</v>
      </c>
      <c r="Q50" s="41"/>
      <c r="R50" s="41"/>
      <c r="S50" s="41"/>
      <c r="T50" s="178"/>
    </row>
    <row r="51" spans="16:20" ht="15.75" thickBot="1" x14ac:dyDescent="0.3">
      <c r="P51" s="206" t="s">
        <v>87</v>
      </c>
      <c r="Q51" s="207">
        <f>1/(1.387*10^6)*LN(2)</f>
        <v>4.9974562405187121E-7</v>
      </c>
      <c r="R51" s="207" t="s">
        <v>88</v>
      </c>
      <c r="S51" s="207"/>
      <c r="T51" s="208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365EF-0FCA-4C3A-AB27-50B513198B42}">
  <dimension ref="B1:G68"/>
  <sheetViews>
    <sheetView tabSelected="1" workbookViewId="0">
      <selection activeCell="K6" sqref="K6"/>
    </sheetView>
  </sheetViews>
  <sheetFormatPr defaultRowHeight="15" x14ac:dyDescent="0.25"/>
  <cols>
    <col min="1" max="1" width="4.7109375" customWidth="1"/>
    <col min="2" max="2" width="6.28515625" customWidth="1"/>
    <col min="3" max="3" width="11" customWidth="1"/>
    <col min="4" max="4" width="14.5703125" customWidth="1"/>
    <col min="5" max="7" width="17.5703125" customWidth="1"/>
  </cols>
  <sheetData>
    <row r="1" spans="2:7" ht="18.75" x14ac:dyDescent="0.3">
      <c r="B1" s="213" t="s">
        <v>439</v>
      </c>
    </row>
    <row r="2" spans="2:7" ht="18.75" x14ac:dyDescent="0.3">
      <c r="B2" s="225" t="s">
        <v>371</v>
      </c>
    </row>
    <row r="5" spans="2:7" x14ac:dyDescent="0.25">
      <c r="C5" s="176" t="s">
        <v>331</v>
      </c>
      <c r="D5" s="176" t="s">
        <v>382</v>
      </c>
      <c r="E5" s="176" t="s">
        <v>440</v>
      </c>
      <c r="F5" s="176" t="s">
        <v>442</v>
      </c>
      <c r="G5" s="176" t="s">
        <v>441</v>
      </c>
    </row>
    <row r="6" spans="2:7" x14ac:dyDescent="0.25">
      <c r="B6" t="s">
        <v>429</v>
      </c>
      <c r="C6">
        <v>0</v>
      </c>
      <c r="D6">
        <v>0.4</v>
      </c>
      <c r="E6" s="49">
        <v>0.26</v>
      </c>
      <c r="F6" s="49">
        <v>0.25</v>
      </c>
      <c r="G6" s="56">
        <v>2882182.7261531409</v>
      </c>
    </row>
    <row r="7" spans="2:7" x14ac:dyDescent="0.25">
      <c r="C7">
        <v>0</v>
      </c>
      <c r="D7">
        <v>0.6</v>
      </c>
      <c r="E7" s="49">
        <v>0.62</v>
      </c>
      <c r="F7" s="49">
        <v>0.52</v>
      </c>
      <c r="G7" s="56">
        <v>1464495.5211485294</v>
      </c>
    </row>
    <row r="8" spans="2:7" x14ac:dyDescent="0.25">
      <c r="C8">
        <v>0</v>
      </c>
      <c r="D8">
        <v>1</v>
      </c>
      <c r="E8" s="49">
        <v>0.96</v>
      </c>
      <c r="F8" s="49">
        <v>0.49</v>
      </c>
      <c r="G8" s="56">
        <v>159950.3649150836</v>
      </c>
    </row>
    <row r="9" spans="2:7" x14ac:dyDescent="0.25">
      <c r="C9">
        <v>0</v>
      </c>
      <c r="D9">
        <v>2</v>
      </c>
      <c r="E9" s="49">
        <v>0.63</v>
      </c>
      <c r="F9" s="49">
        <v>-1.1599999999999999</v>
      </c>
      <c r="G9" s="56">
        <v>1400110.8182613333</v>
      </c>
    </row>
    <row r="10" spans="2:7" x14ac:dyDescent="0.25">
      <c r="C10">
        <v>0</v>
      </c>
      <c r="D10">
        <v>3</v>
      </c>
      <c r="E10" s="49">
        <v>-0.21</v>
      </c>
      <c r="F10" s="49">
        <v>-3.16</v>
      </c>
      <c r="G10" s="56">
        <v>4372573.6024452969</v>
      </c>
    </row>
    <row r="11" spans="2:7" x14ac:dyDescent="0.25">
      <c r="C11">
        <v>0</v>
      </c>
      <c r="D11">
        <v>5</v>
      </c>
      <c r="E11" s="49">
        <v>-1.49</v>
      </c>
      <c r="F11" s="49">
        <v>-5.83</v>
      </c>
      <c r="G11" s="56">
        <v>8883627.0597796757</v>
      </c>
    </row>
    <row r="12" spans="2:7" x14ac:dyDescent="0.25">
      <c r="C12">
        <v>0</v>
      </c>
      <c r="D12">
        <v>10</v>
      </c>
      <c r="E12" s="49">
        <v>-2.3588291200225258</v>
      </c>
      <c r="F12" s="49">
        <v>-7.5425521069630204</v>
      </c>
      <c r="G12" s="56">
        <v>11948529.200103469</v>
      </c>
    </row>
    <row r="13" spans="2:7" x14ac:dyDescent="0.25">
      <c r="C13">
        <v>0</v>
      </c>
      <c r="D13">
        <v>15</v>
      </c>
      <c r="E13" s="49">
        <v>-2.4357204219079467</v>
      </c>
      <c r="F13" s="49">
        <v>-7.692743399241694</v>
      </c>
      <c r="G13" s="56">
        <v>12220677.173953062</v>
      </c>
    </row>
    <row r="14" spans="2:7" x14ac:dyDescent="0.25">
      <c r="C14">
        <v>0</v>
      </c>
      <c r="D14">
        <v>20</v>
      </c>
      <c r="E14" s="49">
        <v>-2.44</v>
      </c>
      <c r="F14" s="49">
        <v>-7.71</v>
      </c>
      <c r="G14" s="56">
        <v>12243181.630144775</v>
      </c>
    </row>
    <row r="15" spans="2:7" x14ac:dyDescent="0.25">
      <c r="B15" t="s">
        <v>430</v>
      </c>
      <c r="C15">
        <v>0.15</v>
      </c>
      <c r="D15">
        <v>0.4</v>
      </c>
      <c r="E15" s="49">
        <v>0.23428940721672009</v>
      </c>
      <c r="F15" s="49">
        <v>0.22133840892294199</v>
      </c>
      <c r="G15" s="56">
        <v>2995062.2075289893</v>
      </c>
    </row>
    <row r="16" spans="2:7" x14ac:dyDescent="0.25">
      <c r="C16">
        <v>0.15</v>
      </c>
      <c r="D16">
        <v>0.6</v>
      </c>
      <c r="E16" s="49">
        <v>0.57432572951779748</v>
      </c>
      <c r="F16" s="49">
        <v>0.49713645738849443</v>
      </c>
      <c r="G16" s="56">
        <v>1634543.8106091132</v>
      </c>
    </row>
    <row r="17" spans="2:7" x14ac:dyDescent="0.25">
      <c r="C17">
        <v>0.15</v>
      </c>
      <c r="D17">
        <v>1</v>
      </c>
      <c r="E17" s="49">
        <v>0.92311915638670949</v>
      </c>
      <c r="F17" s="49">
        <v>0.5462911737018894</v>
      </c>
      <c r="G17" s="56">
        <v>302399.2623211373</v>
      </c>
    </row>
    <row r="18" spans="2:7" x14ac:dyDescent="0.25">
      <c r="C18">
        <v>0.15</v>
      </c>
      <c r="D18">
        <v>2</v>
      </c>
      <c r="E18" s="49">
        <v>0.87</v>
      </c>
      <c r="F18" s="49">
        <v>-0.43</v>
      </c>
      <c r="G18" s="56">
        <v>537851.40034630382</v>
      </c>
    </row>
    <row r="19" spans="2:7" x14ac:dyDescent="0.25">
      <c r="C19">
        <v>0.15</v>
      </c>
      <c r="D19">
        <v>3</v>
      </c>
      <c r="E19" s="49">
        <v>0.52514984814539423</v>
      </c>
      <c r="F19" s="49">
        <v>-1.446953852436295</v>
      </c>
      <c r="G19" s="56">
        <v>1826114.609155681</v>
      </c>
    </row>
    <row r="20" spans="2:7" x14ac:dyDescent="0.25">
      <c r="C20">
        <v>0.15</v>
      </c>
      <c r="D20">
        <v>5</v>
      </c>
      <c r="E20" s="49">
        <v>8.9404783222833961E-2</v>
      </c>
      <c r="F20" s="49">
        <v>-2.5007778230666604</v>
      </c>
      <c r="G20" s="56">
        <v>3423736.1743396437</v>
      </c>
    </row>
    <row r="21" spans="2:7" x14ac:dyDescent="0.25">
      <c r="C21">
        <v>0.15</v>
      </c>
      <c r="D21">
        <v>10</v>
      </c>
      <c r="E21" s="49">
        <v>-0.10131804108864295</v>
      </c>
      <c r="F21" s="49">
        <v>-2.9315192969774726</v>
      </c>
      <c r="G21" s="56">
        <v>4132777.4062681682</v>
      </c>
    </row>
    <row r="22" spans="2:7" x14ac:dyDescent="0.25">
      <c r="C22">
        <v>0.15</v>
      </c>
      <c r="D22">
        <v>15</v>
      </c>
      <c r="E22" s="49">
        <v>-0.10913259635971473</v>
      </c>
      <c r="F22" s="49">
        <v>-2.948943963384878</v>
      </c>
      <c r="G22" s="56">
        <v>4163633.5584551971</v>
      </c>
    </row>
    <row r="23" spans="2:7" x14ac:dyDescent="0.25">
      <c r="C23">
        <v>0.15</v>
      </c>
      <c r="D23">
        <v>20</v>
      </c>
      <c r="E23" s="49">
        <v>-0.11</v>
      </c>
      <c r="F23" s="49">
        <v>-2.95</v>
      </c>
      <c r="G23" s="56">
        <v>4165032.3138089064</v>
      </c>
    </row>
    <row r="24" spans="2:7" x14ac:dyDescent="0.25">
      <c r="B24" t="s">
        <v>431</v>
      </c>
      <c r="C24">
        <v>0.3</v>
      </c>
      <c r="D24">
        <v>0.4</v>
      </c>
      <c r="E24" s="49">
        <v>0.20659114640186571</v>
      </c>
      <c r="F24" s="49">
        <v>0.19453191341611464</v>
      </c>
      <c r="G24" s="56">
        <v>3105461.8408700172</v>
      </c>
    </row>
    <row r="25" spans="2:7" x14ac:dyDescent="0.25">
      <c r="C25">
        <v>0.3</v>
      </c>
      <c r="D25">
        <v>0.6</v>
      </c>
      <c r="E25" s="49">
        <v>0.53053280363227007</v>
      </c>
      <c r="F25" s="49">
        <v>0.46830716775071368</v>
      </c>
      <c r="G25" s="56">
        <v>1803275.2421692933</v>
      </c>
    </row>
    <row r="26" spans="2:7" x14ac:dyDescent="0.25">
      <c r="C26">
        <v>0.3</v>
      </c>
      <c r="D26">
        <v>1</v>
      </c>
      <c r="E26" s="49">
        <v>0.8744402881822273</v>
      </c>
      <c r="F26" s="49">
        <v>0.57650879002161315</v>
      </c>
      <c r="G26" s="56">
        <v>478794.31295080157</v>
      </c>
    </row>
    <row r="27" spans="2:7" x14ac:dyDescent="0.25">
      <c r="C27">
        <v>0.3</v>
      </c>
      <c r="D27">
        <v>2</v>
      </c>
      <c r="E27" s="49">
        <v>0.98</v>
      </c>
      <c r="F27" s="49">
        <v>0.03</v>
      </c>
      <c r="G27" s="56">
        <v>149963.20910388601</v>
      </c>
    </row>
    <row r="28" spans="2:7" x14ac:dyDescent="0.25">
      <c r="C28">
        <v>0.3</v>
      </c>
      <c r="D28">
        <v>3</v>
      </c>
      <c r="E28" s="49">
        <v>0.85810182465343532</v>
      </c>
      <c r="F28" s="49">
        <v>-0.48122299313472028</v>
      </c>
      <c r="G28" s="56">
        <v>627282.13709952077</v>
      </c>
    </row>
    <row r="29" spans="2:7" x14ac:dyDescent="0.25">
      <c r="C29">
        <v>0.3</v>
      </c>
      <c r="D29">
        <v>5</v>
      </c>
      <c r="E29" s="49">
        <v>0.72523641807337924</v>
      </c>
      <c r="F29" s="49">
        <v>-0.9025526227484908</v>
      </c>
      <c r="G29" s="56">
        <v>1160560.9367293224</v>
      </c>
    </row>
    <row r="30" spans="2:7" x14ac:dyDescent="0.25">
      <c r="C30">
        <v>0.3</v>
      </c>
      <c r="D30">
        <v>10</v>
      </c>
      <c r="E30" s="49">
        <v>0.68456576119102786</v>
      </c>
      <c r="F30" s="49">
        <v>-1.0205383843382454</v>
      </c>
      <c r="G30" s="56">
        <v>1336835.9140125008</v>
      </c>
    </row>
    <row r="31" spans="2:7" x14ac:dyDescent="0.25">
      <c r="C31">
        <v>0.3</v>
      </c>
      <c r="D31">
        <v>15</v>
      </c>
      <c r="E31" s="49">
        <v>0.68360236961342413</v>
      </c>
      <c r="F31" s="49">
        <v>-1.0233430396054977</v>
      </c>
      <c r="G31" s="56">
        <v>1342565.2241453968</v>
      </c>
    </row>
    <row r="32" spans="2:7" x14ac:dyDescent="0.25">
      <c r="C32">
        <v>0.3</v>
      </c>
      <c r="D32">
        <v>20</v>
      </c>
      <c r="E32" s="49">
        <v>0.68</v>
      </c>
      <c r="F32" s="49">
        <v>-1.02</v>
      </c>
      <c r="G32" s="56">
        <v>1342863.8100757455</v>
      </c>
    </row>
    <row r="33" spans="2:7" x14ac:dyDescent="0.25">
      <c r="B33" t="s">
        <v>432</v>
      </c>
      <c r="C33">
        <v>0.6</v>
      </c>
      <c r="D33">
        <v>0.4</v>
      </c>
      <c r="E33" s="49">
        <v>0.15325951290152506</v>
      </c>
      <c r="F33" s="49">
        <v>0.14154844191917126</v>
      </c>
      <c r="G33" s="56">
        <v>3318684.3289017747</v>
      </c>
    </row>
    <row r="34" spans="2:7" x14ac:dyDescent="0.25">
      <c r="C34">
        <v>0.6</v>
      </c>
      <c r="D34">
        <v>0.6</v>
      </c>
      <c r="E34" s="49">
        <v>0.44528381974973275</v>
      </c>
      <c r="F34" s="49">
        <v>0.40545155642254604</v>
      </c>
      <c r="G34" s="56">
        <v>2133621.3482038844</v>
      </c>
    </row>
    <row r="35" spans="2:7" x14ac:dyDescent="0.25">
      <c r="C35">
        <v>0.6</v>
      </c>
      <c r="D35">
        <v>1</v>
      </c>
      <c r="E35" s="49">
        <v>0.76248911009873677</v>
      </c>
      <c r="F35" s="49">
        <v>0.57941273975266405</v>
      </c>
      <c r="G35" s="56">
        <v>890593.75939870253</v>
      </c>
    </row>
    <row r="36" spans="2:7" x14ac:dyDescent="0.25">
      <c r="C36">
        <v>0.6</v>
      </c>
      <c r="D36">
        <v>2</v>
      </c>
      <c r="E36" s="49">
        <v>0.97</v>
      </c>
      <c r="F36" s="49">
        <v>0.47</v>
      </c>
      <c r="G36" s="56">
        <v>135389.4535510033</v>
      </c>
    </row>
    <row r="37" spans="2:7" x14ac:dyDescent="0.25">
      <c r="C37">
        <v>0.6</v>
      </c>
      <c r="D37">
        <v>3</v>
      </c>
      <c r="E37" s="49">
        <v>0.99368868527498988</v>
      </c>
      <c r="F37" s="49">
        <v>0.35156878881212661</v>
      </c>
      <c r="G37" s="56">
        <v>73185.597390337425</v>
      </c>
    </row>
    <row r="38" spans="2:7" x14ac:dyDescent="0.25">
      <c r="C38">
        <v>0.6</v>
      </c>
      <c r="D38">
        <v>5</v>
      </c>
      <c r="E38" s="49">
        <v>0.99703793034504073</v>
      </c>
      <c r="F38" s="49">
        <v>0.28407352152558685</v>
      </c>
      <c r="G38" s="56">
        <v>88290.747970305776</v>
      </c>
    </row>
    <row r="39" spans="2:7" x14ac:dyDescent="0.25">
      <c r="C39">
        <v>0.6</v>
      </c>
      <c r="D39">
        <v>10</v>
      </c>
      <c r="E39" s="49">
        <v>0.99699494161363755</v>
      </c>
      <c r="F39" s="49">
        <v>0.27114556130825529</v>
      </c>
      <c r="G39" s="56">
        <v>100983.57871451665</v>
      </c>
    </row>
    <row r="40" spans="2:7" x14ac:dyDescent="0.25">
      <c r="C40">
        <v>0.6</v>
      </c>
      <c r="D40">
        <v>15</v>
      </c>
      <c r="E40" s="49">
        <v>0.99698333220438706</v>
      </c>
      <c r="F40" s="49">
        <v>0.27069354557610015</v>
      </c>
      <c r="G40" s="56">
        <v>101883.84606028313</v>
      </c>
    </row>
    <row r="41" spans="2:7" x14ac:dyDescent="0.25">
      <c r="C41">
        <v>0.6</v>
      </c>
      <c r="D41">
        <v>20</v>
      </c>
      <c r="E41" s="49">
        <v>0.99698333220438706</v>
      </c>
      <c r="F41" s="49">
        <v>0.27069354557610015</v>
      </c>
      <c r="G41" s="56">
        <v>101948.38486436481</v>
      </c>
    </row>
    <row r="42" spans="2:7" x14ac:dyDescent="0.25">
      <c r="B42" t="s">
        <v>433</v>
      </c>
      <c r="C42">
        <v>0.9</v>
      </c>
      <c r="D42">
        <v>0.4</v>
      </c>
      <c r="E42" s="49">
        <v>0.10267720088695376</v>
      </c>
      <c r="F42" s="49">
        <v>8.9735511343063012E-2</v>
      </c>
      <c r="G42" s="56">
        <v>3521706.7875705571</v>
      </c>
    </row>
    <row r="43" spans="2:7" x14ac:dyDescent="0.25">
      <c r="C43">
        <v>0.9</v>
      </c>
      <c r="D43">
        <v>0.6</v>
      </c>
      <c r="E43" s="49">
        <v>0.3640346332434069</v>
      </c>
      <c r="F43" s="49">
        <v>0.33862779977713175</v>
      </c>
      <c r="G43" s="56">
        <v>2450736.2288306053</v>
      </c>
    </row>
    <row r="44" spans="2:7" x14ac:dyDescent="0.25">
      <c r="C44">
        <v>0.9</v>
      </c>
      <c r="D44">
        <v>1</v>
      </c>
      <c r="E44" s="49">
        <v>0.64399675821637814</v>
      </c>
      <c r="F44" s="49">
        <v>0.53446815716248974</v>
      </c>
      <c r="G44" s="56">
        <v>1333558.0000521718</v>
      </c>
    </row>
    <row r="45" spans="2:7" x14ac:dyDescent="0.25">
      <c r="C45">
        <v>0.9</v>
      </c>
      <c r="D45">
        <v>2</v>
      </c>
      <c r="E45" s="49">
        <v>0.85</v>
      </c>
      <c r="F45" s="49">
        <v>0.57999999999999996</v>
      </c>
      <c r="G45" s="56">
        <v>559625.78600153886</v>
      </c>
    </row>
    <row r="46" spans="2:7" x14ac:dyDescent="0.25">
      <c r="C46">
        <v>0.9</v>
      </c>
      <c r="D46">
        <v>3</v>
      </c>
      <c r="E46" s="49">
        <v>0.88315348112507508</v>
      </c>
      <c r="F46" s="49">
        <v>0.56379269071570492</v>
      </c>
      <c r="G46" s="56">
        <v>421527.25495105702</v>
      </c>
    </row>
    <row r="47" spans="2:7" x14ac:dyDescent="0.25">
      <c r="C47">
        <v>0.9</v>
      </c>
      <c r="D47">
        <v>5</v>
      </c>
      <c r="E47" s="49">
        <v>0.89532632234377207</v>
      </c>
      <c r="F47" s="49">
        <v>0.55423143024211863</v>
      </c>
      <c r="G47" s="56">
        <v>380221.6485072762</v>
      </c>
    </row>
    <row r="48" spans="2:7" x14ac:dyDescent="0.25">
      <c r="C48">
        <v>0.9</v>
      </c>
      <c r="D48">
        <v>10</v>
      </c>
      <c r="E48" s="49">
        <v>0.89730939797738851</v>
      </c>
      <c r="F48" s="49">
        <v>0.55141966179321744</v>
      </c>
      <c r="G48" s="56">
        <v>375050.69000445929</v>
      </c>
    </row>
    <row r="49" spans="2:7" x14ac:dyDescent="0.25">
      <c r="C49">
        <v>0.9</v>
      </c>
      <c r="D49">
        <v>15</v>
      </c>
      <c r="E49" s="49">
        <v>0.89740682801363236</v>
      </c>
      <c r="F49" s="49">
        <v>0.55125041258619856</v>
      </c>
      <c r="G49" s="56">
        <v>374856.72187153285</v>
      </c>
    </row>
    <row r="50" spans="2:7" x14ac:dyDescent="0.25">
      <c r="C50">
        <v>0.9</v>
      </c>
      <c r="D50">
        <v>20</v>
      </c>
      <c r="E50" s="49">
        <v>0.89740682801363236</v>
      </c>
      <c r="F50" s="49">
        <v>0.55125041258619856</v>
      </c>
      <c r="G50" s="56">
        <v>374857.72187153302</v>
      </c>
    </row>
    <row r="51" spans="2:7" x14ac:dyDescent="0.25">
      <c r="B51" t="s">
        <v>434</v>
      </c>
      <c r="C51">
        <v>1.2</v>
      </c>
      <c r="D51">
        <v>0.4</v>
      </c>
      <c r="E51" s="49">
        <v>5.4804993154229265E-2</v>
      </c>
      <c r="F51" s="49">
        <v>3.9393494553534802E-2</v>
      </c>
      <c r="G51" s="56">
        <v>3714559.506882444</v>
      </c>
    </row>
    <row r="52" spans="2:7" x14ac:dyDescent="0.25">
      <c r="C52">
        <v>1.2</v>
      </c>
      <c r="D52">
        <v>0.6</v>
      </c>
      <c r="E52" s="49">
        <v>0.28741482739442981</v>
      </c>
      <c r="F52" s="49">
        <v>0.27045060078191452</v>
      </c>
      <c r="G52" s="56">
        <v>2751767.7537406893</v>
      </c>
    </row>
    <row r="53" spans="2:7" x14ac:dyDescent="0.25">
      <c r="C53">
        <v>1.2</v>
      </c>
      <c r="D53">
        <v>1</v>
      </c>
      <c r="E53" s="49">
        <v>0.52799084707914634</v>
      </c>
      <c r="F53" s="49">
        <v>0.46431383715571561</v>
      </c>
      <c r="G53" s="56">
        <v>1773158.8851169415</v>
      </c>
    </row>
    <row r="54" spans="2:7" x14ac:dyDescent="0.25">
      <c r="C54">
        <v>1.2</v>
      </c>
      <c r="D54">
        <v>2</v>
      </c>
      <c r="E54" s="49">
        <v>0.69</v>
      </c>
      <c r="F54" s="49">
        <v>0.55000000000000004</v>
      </c>
      <c r="G54" s="56">
        <v>1103447.3063363435</v>
      </c>
    </row>
    <row r="55" spans="2:7" x14ac:dyDescent="0.25">
      <c r="C55">
        <v>1.2</v>
      </c>
      <c r="D55">
        <v>3</v>
      </c>
      <c r="E55" s="49">
        <v>0.72266064554450316</v>
      </c>
      <c r="F55" s="49">
        <v>0.56048539605877257</v>
      </c>
      <c r="G55" s="56">
        <v>981191.91396001121</v>
      </c>
    </row>
    <row r="56" spans="2:7" x14ac:dyDescent="0.25">
      <c r="C56">
        <v>1.2</v>
      </c>
      <c r="D56">
        <v>5</v>
      </c>
      <c r="E56" s="49">
        <v>0.73199566025725238</v>
      </c>
      <c r="F56" s="49">
        <v>0.56080897048468947</v>
      </c>
      <c r="G56" s="56">
        <v>936291.10195763607</v>
      </c>
    </row>
    <row r="57" spans="2:7" x14ac:dyDescent="0.25">
      <c r="C57">
        <v>1.2</v>
      </c>
      <c r="D57">
        <v>10</v>
      </c>
      <c r="E57" s="49">
        <v>0.73428682189101924</v>
      </c>
      <c r="F57" s="49">
        <v>0.56027034167557077</v>
      </c>
      <c r="G57" s="56">
        <v>924110.99782946648</v>
      </c>
    </row>
    <row r="58" spans="2:7" x14ac:dyDescent="0.25">
      <c r="C58">
        <v>1.2</v>
      </c>
      <c r="D58">
        <v>15</v>
      </c>
      <c r="E58" s="49">
        <v>0.7344205860801063</v>
      </c>
      <c r="F58" s="49">
        <v>0.56023278535379939</v>
      </c>
      <c r="G58" s="56">
        <v>923410.31095578184</v>
      </c>
    </row>
    <row r="59" spans="2:7" x14ac:dyDescent="0.25">
      <c r="C59">
        <v>1.2</v>
      </c>
      <c r="D59">
        <v>20</v>
      </c>
      <c r="E59" s="49">
        <v>0.7344205860801063</v>
      </c>
      <c r="F59" s="49">
        <v>0.56023278535379939</v>
      </c>
      <c r="G59" s="56">
        <v>923411.31095578196</v>
      </c>
    </row>
    <row r="60" spans="2:7" x14ac:dyDescent="0.25">
      <c r="B60" t="s">
        <v>435</v>
      </c>
      <c r="C60">
        <v>1.5</v>
      </c>
      <c r="D60">
        <v>0.4</v>
      </c>
      <c r="E60" s="49">
        <v>9.57410138135939E-3</v>
      </c>
      <c r="F60" s="49">
        <v>-9.2674025903671797E-3</v>
      </c>
      <c r="G60" s="56">
        <v>3897402.9450917058</v>
      </c>
    </row>
    <row r="61" spans="2:7" x14ac:dyDescent="0.25">
      <c r="C61">
        <v>1.5</v>
      </c>
      <c r="D61">
        <v>0.6</v>
      </c>
      <c r="E61" s="49">
        <v>0.21570405735455012</v>
      </c>
      <c r="F61" s="49">
        <v>0.20272303716199225</v>
      </c>
      <c r="G61" s="56">
        <v>3035230.7970163156</v>
      </c>
    </row>
    <row r="62" spans="2:7" x14ac:dyDescent="0.25">
      <c r="C62">
        <v>1.5</v>
      </c>
      <c r="D62">
        <v>1</v>
      </c>
      <c r="E62" s="49">
        <v>0.41895959167789276</v>
      </c>
      <c r="F62" s="49">
        <v>0.38260662696131453</v>
      </c>
      <c r="G62" s="56">
        <v>2191175.7071394515</v>
      </c>
    </row>
    <row r="63" spans="2:7" x14ac:dyDescent="0.25">
      <c r="C63">
        <v>1.5</v>
      </c>
      <c r="D63">
        <v>2</v>
      </c>
      <c r="E63" s="49">
        <v>0.54720356483310084</v>
      </c>
      <c r="F63" s="49">
        <v>0.473381834942039</v>
      </c>
      <c r="G63" s="56">
        <v>1643642.8304542669</v>
      </c>
    </row>
    <row r="64" spans="2:7" x14ac:dyDescent="0.25">
      <c r="C64">
        <v>1.5</v>
      </c>
      <c r="D64">
        <v>3</v>
      </c>
      <c r="E64" s="49">
        <v>0.56716585222598437</v>
      </c>
      <c r="F64" s="49">
        <v>0.48393943655137384</v>
      </c>
      <c r="G64" s="56">
        <v>1543827.253975275</v>
      </c>
    </row>
    <row r="65" spans="3:7" x14ac:dyDescent="0.25">
      <c r="C65">
        <v>1.5</v>
      </c>
      <c r="D65">
        <v>5</v>
      </c>
      <c r="E65" s="49">
        <v>0.57458164512841048</v>
      </c>
      <c r="F65" s="49">
        <v>0.48649716933119025</v>
      </c>
      <c r="G65" s="56">
        <v>1497559.305242084</v>
      </c>
    </row>
    <row r="66" spans="3:7" x14ac:dyDescent="0.25">
      <c r="C66">
        <v>1.5</v>
      </c>
      <c r="D66">
        <v>10</v>
      </c>
      <c r="E66" s="49">
        <v>0.57702961741202585</v>
      </c>
      <c r="F66" s="49">
        <v>0.48707943660004938</v>
      </c>
      <c r="G66" s="56">
        <v>1481254.4369183786</v>
      </c>
    </row>
    <row r="67" spans="3:7" x14ac:dyDescent="0.25">
      <c r="C67">
        <v>1.5</v>
      </c>
      <c r="D67">
        <v>15</v>
      </c>
      <c r="E67" s="49">
        <v>0.57717133408872956</v>
      </c>
      <c r="F67" s="49">
        <v>0.48711151744417291</v>
      </c>
      <c r="G67" s="56">
        <v>1480323.2542236513</v>
      </c>
    </row>
    <row r="68" spans="3:7" x14ac:dyDescent="0.25">
      <c r="C68">
        <v>1.5</v>
      </c>
      <c r="D68">
        <v>20</v>
      </c>
      <c r="E68" s="49">
        <v>0.57717984892507401</v>
      </c>
      <c r="F68" s="49">
        <v>0.48711343136210539</v>
      </c>
      <c r="G68" s="56">
        <v>1480267.285498128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V113"/>
  <sheetViews>
    <sheetView showGridLines="0" workbookViewId="0"/>
  </sheetViews>
  <sheetFormatPr defaultColWidth="11.42578125" defaultRowHeight="15" customHeight="1" x14ac:dyDescent="0.25"/>
  <cols>
    <col min="1" max="256" width="11.42578125" style="47" customWidth="1"/>
  </cols>
  <sheetData>
    <row r="1" spans="1:43" ht="15" customHeight="1" x14ac:dyDescent="0.25">
      <c r="A1" s="3" t="s">
        <v>342</v>
      </c>
      <c r="B1" s="3" t="s">
        <v>90</v>
      </c>
      <c r="C1" s="3" t="s">
        <v>68</v>
      </c>
      <c r="D1" s="3" t="s">
        <v>66</v>
      </c>
      <c r="E1" s="3" t="s">
        <v>67</v>
      </c>
      <c r="F1" s="3" t="s">
        <v>52</v>
      </c>
      <c r="G1" s="1"/>
      <c r="H1" s="3" t="s">
        <v>91</v>
      </c>
      <c r="I1" s="3" t="s">
        <v>92</v>
      </c>
      <c r="J1" s="3" t="s">
        <v>68</v>
      </c>
      <c r="K1" s="3" t="s">
        <v>66</v>
      </c>
      <c r="L1" s="3" t="s">
        <v>67</v>
      </c>
      <c r="M1" s="3" t="s">
        <v>52</v>
      </c>
      <c r="N1" s="1"/>
      <c r="O1" s="3" t="s">
        <v>91</v>
      </c>
      <c r="P1" s="3" t="s">
        <v>93</v>
      </c>
      <c r="Q1" s="3" t="s">
        <v>68</v>
      </c>
      <c r="R1" s="3" t="s">
        <v>66</v>
      </c>
      <c r="S1" s="3" t="s">
        <v>67</v>
      </c>
      <c r="T1" s="3" t="s">
        <v>52</v>
      </c>
      <c r="U1" s="1"/>
      <c r="V1" s="3" t="s">
        <v>91</v>
      </c>
      <c r="W1" s="3" t="s">
        <v>94</v>
      </c>
      <c r="X1" s="3" t="s">
        <v>68</v>
      </c>
      <c r="Y1" s="3" t="s">
        <v>66</v>
      </c>
      <c r="Z1" s="3" t="s">
        <v>67</v>
      </c>
      <c r="AA1" s="3" t="s">
        <v>52</v>
      </c>
      <c r="AB1" s="1"/>
      <c r="AC1" s="3" t="s">
        <v>91</v>
      </c>
      <c r="AD1" s="3" t="s">
        <v>95</v>
      </c>
      <c r="AE1" s="3" t="s">
        <v>68</v>
      </c>
      <c r="AF1" s="3" t="s">
        <v>66</v>
      </c>
      <c r="AG1" s="3" t="s">
        <v>67</v>
      </c>
      <c r="AH1" s="3" t="s">
        <v>52</v>
      </c>
      <c r="AI1" s="1"/>
      <c r="AJ1" s="3" t="s">
        <v>91</v>
      </c>
      <c r="AK1" s="3" t="s">
        <v>96</v>
      </c>
      <c r="AL1" s="3" t="s">
        <v>68</v>
      </c>
      <c r="AM1" s="3" t="s">
        <v>66</v>
      </c>
      <c r="AN1" s="3" t="s">
        <v>67</v>
      </c>
      <c r="AO1" s="3" t="s">
        <v>52</v>
      </c>
      <c r="AP1" s="1"/>
      <c r="AQ1" s="3" t="s">
        <v>91</v>
      </c>
    </row>
    <row r="2" spans="1:43" ht="15" customHeight="1" x14ac:dyDescent="0.25">
      <c r="A2" s="1">
        <v>1.6</v>
      </c>
      <c r="B2" s="1">
        <v>499463</v>
      </c>
      <c r="C2" s="1">
        <v>13000</v>
      </c>
      <c r="D2" s="152">
        <v>57.365094450600353</v>
      </c>
      <c r="E2" s="2">
        <v>698.69202349257841</v>
      </c>
      <c r="F2" s="4">
        <v>9.6952993528499096</v>
      </c>
      <c r="G2" s="1">
        <v>3.9756618529818168</v>
      </c>
      <c r="H2" s="3" t="s">
        <v>97</v>
      </c>
      <c r="I2" s="1">
        <v>3345238</v>
      </c>
      <c r="J2" s="1">
        <v>13000</v>
      </c>
      <c r="K2" s="152">
        <v>57.365094450600353</v>
      </c>
      <c r="L2" s="2">
        <v>698.69202349257841</v>
      </c>
      <c r="M2" s="4">
        <v>9.5715183850822196</v>
      </c>
      <c r="N2" s="1">
        <v>27.056171935199444</v>
      </c>
      <c r="O2" s="3" t="s">
        <v>97</v>
      </c>
      <c r="P2" s="1">
        <v>2678000</v>
      </c>
      <c r="Q2" s="1">
        <v>13000</v>
      </c>
      <c r="R2" s="152">
        <v>57.381943177852442</v>
      </c>
      <c r="S2" s="2">
        <v>684.53132728226228</v>
      </c>
      <c r="T2" s="4">
        <v>10.856391552636527</v>
      </c>
      <c r="U2" s="1">
        <v>18.97499726324553</v>
      </c>
      <c r="V2" s="3" t="s">
        <v>98</v>
      </c>
      <c r="W2" s="1">
        <v>24300000</v>
      </c>
      <c r="X2" s="1">
        <v>108700</v>
      </c>
      <c r="Y2" s="152">
        <v>-64.771381350260569</v>
      </c>
      <c r="Z2" s="2">
        <v>969.93229193264767</v>
      </c>
      <c r="AA2" s="4">
        <v>1.5198913975642703</v>
      </c>
      <c r="AB2" s="1">
        <v>147.08357341579637</v>
      </c>
      <c r="AC2" s="3" t="s">
        <v>99</v>
      </c>
      <c r="AD2" s="1">
        <v>2883000</v>
      </c>
      <c r="AE2" s="1">
        <v>17300</v>
      </c>
      <c r="AF2" s="152">
        <v>58.242768872469838</v>
      </c>
      <c r="AG2" s="2">
        <v>868.06496267529872</v>
      </c>
      <c r="AH2" s="4">
        <v>2.7976766426837822</v>
      </c>
      <c r="AI2" s="1">
        <v>60.759285983800872</v>
      </c>
      <c r="AJ2" s="3" t="s">
        <v>100</v>
      </c>
      <c r="AK2" s="1">
        <v>356870</v>
      </c>
      <c r="AL2" s="1">
        <v>17400</v>
      </c>
      <c r="AM2" s="152">
        <v>60.319453093380268</v>
      </c>
      <c r="AN2" s="2">
        <v>852.33004630495077</v>
      </c>
      <c r="AO2" s="4">
        <v>3.1457656924781023</v>
      </c>
      <c r="AP2" s="1">
        <v>15.657991364726284</v>
      </c>
      <c r="AQ2" s="3" t="s">
        <v>101</v>
      </c>
    </row>
    <row r="3" spans="1:43" ht="15" customHeight="1" x14ac:dyDescent="0.25">
      <c r="A3" s="1">
        <v>0</v>
      </c>
      <c r="B3" s="1">
        <v>579807</v>
      </c>
      <c r="C3" s="1">
        <v>13000</v>
      </c>
      <c r="D3" s="152">
        <v>57.365094450600353</v>
      </c>
      <c r="E3" s="2">
        <v>698.69202349257841</v>
      </c>
      <c r="F3" s="4">
        <v>9.6952993528499096</v>
      </c>
      <c r="G3" s="1">
        <v>4.615189857891032</v>
      </c>
      <c r="H3" s="3" t="s">
        <v>102</v>
      </c>
      <c r="I3" s="1">
        <v>3587629</v>
      </c>
      <c r="J3" s="1">
        <v>13000</v>
      </c>
      <c r="K3" s="152">
        <v>57.365094450600353</v>
      </c>
      <c r="L3" s="2">
        <v>698.69202349257841</v>
      </c>
      <c r="M3" s="4">
        <v>9.5715183850822196</v>
      </c>
      <c r="N3" s="1">
        <v>29.016622154748823</v>
      </c>
      <c r="O3" s="3" t="s">
        <v>102</v>
      </c>
      <c r="P3" s="1"/>
      <c r="Q3" s="1"/>
      <c r="R3" s="1"/>
      <c r="S3" s="1"/>
      <c r="T3" s="1"/>
      <c r="U3" s="1"/>
      <c r="V3" s="1"/>
      <c r="W3" s="1">
        <v>25100000</v>
      </c>
      <c r="X3" s="1">
        <v>108700</v>
      </c>
      <c r="Y3" s="152">
        <v>-64.771535851856896</v>
      </c>
      <c r="Z3" s="2">
        <v>969.93229193264767</v>
      </c>
      <c r="AA3" s="4">
        <v>1.5198945098356103</v>
      </c>
      <c r="AB3" s="1">
        <v>151.92551987995023</v>
      </c>
      <c r="AC3" s="3" t="s">
        <v>103</v>
      </c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5" customHeight="1" x14ac:dyDescent="0.25">
      <c r="A4" s="1">
        <v>4.9999999999999998E-7</v>
      </c>
      <c r="B4" s="1">
        <v>695960</v>
      </c>
      <c r="C4" s="1">
        <v>13000</v>
      </c>
      <c r="D4" s="152">
        <v>56.836334597839297</v>
      </c>
      <c r="E4" s="2">
        <v>667.15818483297755</v>
      </c>
      <c r="F4" s="4">
        <v>11.965315606285134</v>
      </c>
      <c r="G4" s="1">
        <v>4.4887711174292821</v>
      </c>
      <c r="H4" s="3" t="s">
        <v>104</v>
      </c>
      <c r="I4" s="1">
        <v>4060606</v>
      </c>
      <c r="J4" s="1">
        <v>13000</v>
      </c>
      <c r="K4" s="152">
        <v>56.836334597839297</v>
      </c>
      <c r="L4" s="2">
        <v>667.15818483297755</v>
      </c>
      <c r="M4" s="4">
        <v>11.805879361984754</v>
      </c>
      <c r="N4" s="1">
        <v>26.626413820805556</v>
      </c>
      <c r="O4" s="3" t="s">
        <v>104</v>
      </c>
      <c r="P4" s="1"/>
      <c r="Q4" s="1"/>
      <c r="R4" s="1"/>
      <c r="S4" s="1"/>
      <c r="T4" s="1"/>
      <c r="U4" s="1"/>
      <c r="V4" s="1"/>
      <c r="W4" s="1">
        <v>21800000</v>
      </c>
      <c r="X4" s="1">
        <v>108700</v>
      </c>
      <c r="Y4" s="152">
        <v>-64.709375871285843</v>
      </c>
      <c r="Z4" s="2">
        <v>985.15864423863945</v>
      </c>
      <c r="AA4" s="4">
        <v>1.3509880236591365</v>
      </c>
      <c r="AB4" s="1">
        <v>148.44837586175657</v>
      </c>
      <c r="AC4" s="3" t="s">
        <v>105</v>
      </c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5" customHeight="1" x14ac:dyDescent="0.25">
      <c r="A5" s="1">
        <v>1.21E-4</v>
      </c>
      <c r="B5" s="1">
        <v>709546</v>
      </c>
      <c r="C5" s="1">
        <v>13000</v>
      </c>
      <c r="D5" s="152">
        <v>56.834436818758782</v>
      </c>
      <c r="E5" s="2">
        <v>665.61228486520406</v>
      </c>
      <c r="F5" s="4">
        <v>12.101155837819695</v>
      </c>
      <c r="G5" s="1">
        <v>4.5250256207675195</v>
      </c>
      <c r="H5" s="3" t="s">
        <v>106</v>
      </c>
      <c r="I5" s="1">
        <v>4791667</v>
      </c>
      <c r="J5" s="1">
        <v>13000</v>
      </c>
      <c r="K5" s="152">
        <v>56.834436818758782</v>
      </c>
      <c r="L5" s="2">
        <v>665.61228486520406</v>
      </c>
      <c r="M5" s="4">
        <v>11.939561393443226</v>
      </c>
      <c r="N5" s="1">
        <v>31.068366687327316</v>
      </c>
      <c r="O5" s="3" t="s">
        <v>106</v>
      </c>
      <c r="P5" s="1"/>
      <c r="Q5" s="1"/>
      <c r="R5" s="1"/>
      <c r="S5" s="1"/>
      <c r="T5" s="1"/>
      <c r="U5" s="1"/>
      <c r="V5" s="1"/>
      <c r="W5" s="1">
        <v>22000000</v>
      </c>
      <c r="X5" s="1">
        <v>108700</v>
      </c>
      <c r="Y5" s="152">
        <v>-64.709143741841942</v>
      </c>
      <c r="Z5" s="2">
        <v>985.15864423863945</v>
      </c>
      <c r="AA5" s="4">
        <v>1.3509839007206366</v>
      </c>
      <c r="AB5" s="1">
        <v>149.81074475859256</v>
      </c>
      <c r="AC5" s="3" t="s">
        <v>107</v>
      </c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5" customHeight="1" x14ac:dyDescent="0.25">
      <c r="A6" s="1">
        <v>0</v>
      </c>
      <c r="B6" s="1">
        <v>719593</v>
      </c>
      <c r="C6" s="1">
        <v>13000</v>
      </c>
      <c r="D6" s="152">
        <v>56.834436818758782</v>
      </c>
      <c r="E6" s="2">
        <v>665.61228486520406</v>
      </c>
      <c r="F6" s="4">
        <v>12.101155837819695</v>
      </c>
      <c r="G6" s="1">
        <v>4.5890988907343022</v>
      </c>
      <c r="H6" s="3" t="s">
        <v>108</v>
      </c>
      <c r="I6" s="1">
        <v>4541667</v>
      </c>
      <c r="J6" s="1">
        <v>13000</v>
      </c>
      <c r="K6" s="152">
        <v>56.834436818758782</v>
      </c>
      <c r="L6" s="2">
        <v>665.61228486520406</v>
      </c>
      <c r="M6" s="4">
        <v>11.939561393443226</v>
      </c>
      <c r="N6" s="1">
        <v>29.44740853814211</v>
      </c>
      <c r="O6" s="3" t="s">
        <v>108</v>
      </c>
      <c r="P6" s="1"/>
      <c r="Q6" s="1"/>
      <c r="R6" s="1"/>
      <c r="S6" s="1"/>
      <c r="T6" s="1"/>
      <c r="U6" s="1"/>
      <c r="V6" s="1"/>
      <c r="W6" s="1">
        <v>21500000</v>
      </c>
      <c r="X6" s="1">
        <v>108700</v>
      </c>
      <c r="Y6" s="152">
        <v>-64.687317282964159</v>
      </c>
      <c r="Z6" s="2">
        <v>987.5182414190067</v>
      </c>
      <c r="AA6" s="4">
        <v>1.3263340762237561</v>
      </c>
      <c r="AB6" s="1">
        <v>149.12689937033579</v>
      </c>
      <c r="AC6" s="3" t="s">
        <v>109</v>
      </c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t="15" customHeight="1" x14ac:dyDescent="0.25">
      <c r="A7" s="1">
        <v>9.7999999999999993E-7</v>
      </c>
      <c r="B7" s="1">
        <v>707034</v>
      </c>
      <c r="C7" s="1">
        <v>13000</v>
      </c>
      <c r="D7" s="152">
        <v>56.834436818758782</v>
      </c>
      <c r="E7" s="2">
        <v>665.78390815225032</v>
      </c>
      <c r="F7" s="4">
        <v>12.085889910458269</v>
      </c>
      <c r="G7" s="1">
        <v>4.5147011235188375</v>
      </c>
      <c r="H7" s="3" t="s">
        <v>110</v>
      </c>
      <c r="I7" s="1">
        <v>4472222</v>
      </c>
      <c r="J7" s="1">
        <v>13000</v>
      </c>
      <c r="K7" s="152">
        <v>56.834436818758782</v>
      </c>
      <c r="L7" s="2">
        <v>665.78390815225032</v>
      </c>
      <c r="M7" s="4">
        <v>11.924538161110103</v>
      </c>
      <c r="N7" s="1">
        <v>29.033671079056795</v>
      </c>
      <c r="O7" s="3" t="s">
        <v>110</v>
      </c>
      <c r="P7" s="1"/>
      <c r="Q7" s="1"/>
      <c r="R7" s="1"/>
      <c r="S7" s="1"/>
      <c r="T7" s="1"/>
      <c r="U7" s="1"/>
      <c r="V7" s="1"/>
      <c r="W7" s="1">
        <v>19500000</v>
      </c>
      <c r="X7" s="1">
        <v>67800</v>
      </c>
      <c r="Y7" s="152">
        <v>-65.054537630145788</v>
      </c>
      <c r="Z7" s="2">
        <v>927.63564336115826</v>
      </c>
      <c r="AA7" s="4">
        <v>2.1116419107995896</v>
      </c>
      <c r="AB7" s="1">
        <v>136.20236366691574</v>
      </c>
      <c r="AC7" s="3" t="s">
        <v>111</v>
      </c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t="15" customHeight="1" x14ac:dyDescent="0.25">
      <c r="A8" s="1">
        <v>2.3E-6</v>
      </c>
      <c r="B8" s="1">
        <v>340883</v>
      </c>
      <c r="C8" s="1">
        <v>13000</v>
      </c>
      <c r="D8" s="152">
        <v>58.18779896285298</v>
      </c>
      <c r="E8" s="2">
        <v>768.26937039736652</v>
      </c>
      <c r="F8" s="4">
        <v>5.9731662746335701</v>
      </c>
      <c r="G8" s="1">
        <v>4.4042106135405081</v>
      </c>
      <c r="H8" s="3" t="s">
        <v>112</v>
      </c>
      <c r="I8" s="1">
        <v>2410000</v>
      </c>
      <c r="J8" s="1">
        <v>13000</v>
      </c>
      <c r="K8" s="152">
        <v>58.18779896285298</v>
      </c>
      <c r="L8" s="2">
        <v>768.26937039736652</v>
      </c>
      <c r="M8" s="4">
        <v>5.9060600244936801</v>
      </c>
      <c r="N8" s="1">
        <v>31.589252741832638</v>
      </c>
      <c r="O8" s="3" t="s">
        <v>112</v>
      </c>
      <c r="P8" s="1"/>
      <c r="Q8" s="1"/>
      <c r="R8" s="1"/>
      <c r="S8" s="1"/>
      <c r="T8" s="1"/>
      <c r="U8" s="1"/>
      <c r="V8" s="1"/>
      <c r="W8" s="1">
        <v>19100000</v>
      </c>
      <c r="X8" s="1">
        <v>67800</v>
      </c>
      <c r="Y8" s="152">
        <v>-65.054537630145788</v>
      </c>
      <c r="Z8" s="2">
        <v>927.63564336115826</v>
      </c>
      <c r="AA8" s="4">
        <v>2.1116419107995896</v>
      </c>
      <c r="AB8" s="1">
        <v>133.40846902759438</v>
      </c>
      <c r="AC8" s="3" t="s">
        <v>111</v>
      </c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ht="15" customHeight="1" x14ac:dyDescent="0.25">
      <c r="A9" s="1">
        <v>160</v>
      </c>
      <c r="B9" s="1">
        <v>335708</v>
      </c>
      <c r="C9" s="1">
        <v>13000</v>
      </c>
      <c r="D9" s="152">
        <v>58.188715761857644</v>
      </c>
      <c r="E9" s="2">
        <v>766.15160062759048</v>
      </c>
      <c r="F9" s="4">
        <v>6.0681122581458906</v>
      </c>
      <c r="G9" s="1">
        <v>4.269484334896112</v>
      </c>
      <c r="H9" s="3" t="s">
        <v>113</v>
      </c>
      <c r="I9" s="1">
        <v>2404255</v>
      </c>
      <c r="J9" s="1">
        <v>13000</v>
      </c>
      <c r="K9" s="152">
        <v>58.188715761857644</v>
      </c>
      <c r="L9" s="2">
        <v>766.15160062759048</v>
      </c>
      <c r="M9" s="4">
        <v>5.9996016570085402</v>
      </c>
      <c r="N9" s="1">
        <v>31.022606059278207</v>
      </c>
      <c r="O9" s="3" t="s">
        <v>113</v>
      </c>
      <c r="P9" s="1"/>
      <c r="Q9" s="1"/>
      <c r="R9" s="1"/>
      <c r="S9" s="1"/>
      <c r="T9" s="1"/>
      <c r="U9" s="1"/>
      <c r="V9" s="1"/>
      <c r="W9" s="1">
        <v>20500000</v>
      </c>
      <c r="X9" s="1">
        <v>67800</v>
      </c>
      <c r="Y9" s="152">
        <v>-65.054537630145788</v>
      </c>
      <c r="Z9" s="2">
        <v>927.07447486313026</v>
      </c>
      <c r="AA9" s="4">
        <v>2.1207710500901453</v>
      </c>
      <c r="AB9" s="1">
        <v>142.5707324668769</v>
      </c>
      <c r="AC9" s="3" t="s">
        <v>114</v>
      </c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</row>
    <row r="10" spans="1:43" ht="15" customHeight="1" x14ac:dyDescent="0.25">
      <c r="A10" s="1">
        <v>1500</v>
      </c>
      <c r="B10" s="1">
        <v>371299</v>
      </c>
      <c r="C10" s="1">
        <v>13000</v>
      </c>
      <c r="D10" s="152">
        <v>58.188715761857644</v>
      </c>
      <c r="E10" s="2">
        <v>766.15160062759048</v>
      </c>
      <c r="F10" s="4">
        <v>6.0681122581458906</v>
      </c>
      <c r="G10" s="1">
        <v>4.722125371044454</v>
      </c>
      <c r="H10" s="3" t="s">
        <v>115</v>
      </c>
      <c r="I10" s="1">
        <v>2542553</v>
      </c>
      <c r="J10" s="1">
        <v>13000</v>
      </c>
      <c r="K10" s="152">
        <v>58.188715761857644</v>
      </c>
      <c r="L10" s="2">
        <v>766.15160062759048</v>
      </c>
      <c r="M10" s="4">
        <v>5.9996016570085402</v>
      </c>
      <c r="N10" s="1">
        <v>32.807094132625693</v>
      </c>
      <c r="O10" s="3" t="s">
        <v>115</v>
      </c>
      <c r="P10" s="1"/>
      <c r="Q10" s="1"/>
      <c r="R10" s="1"/>
      <c r="S10" s="1"/>
      <c r="T10" s="1"/>
      <c r="U10" s="1"/>
      <c r="V10" s="1"/>
      <c r="W10" s="1">
        <v>18800000</v>
      </c>
      <c r="X10" s="1">
        <v>67800</v>
      </c>
      <c r="Y10" s="152">
        <v>-65.054537630145788</v>
      </c>
      <c r="Z10" s="2">
        <v>927.07447486313026</v>
      </c>
      <c r="AA10" s="4">
        <v>2.1207710500901453</v>
      </c>
      <c r="AB10" s="1">
        <v>130.74779367694077</v>
      </c>
      <c r="AC10" s="3" t="s">
        <v>116</v>
      </c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ht="15" customHeight="1" x14ac:dyDescent="0.25">
      <c r="A11" s="1">
        <v>1500</v>
      </c>
      <c r="B11" s="1">
        <v>299290</v>
      </c>
      <c r="C11" s="1">
        <v>13000</v>
      </c>
      <c r="D11" s="152">
        <v>58.17404439689674</v>
      </c>
      <c r="E11" s="2">
        <v>796.13526385002922</v>
      </c>
      <c r="F11" s="4">
        <v>4.8537641621873009</v>
      </c>
      <c r="G11" s="1">
        <v>4.7586183584886861</v>
      </c>
      <c r="H11" s="3" t="s">
        <v>117</v>
      </c>
      <c r="I11" s="1">
        <v>2230000</v>
      </c>
      <c r="J11" s="1">
        <v>13000</v>
      </c>
      <c r="K11" s="152">
        <v>58.17404439689674</v>
      </c>
      <c r="L11" s="2">
        <v>796.13526385002922</v>
      </c>
      <c r="M11" s="4">
        <v>4.8029736929233025</v>
      </c>
      <c r="N11" s="1">
        <v>35.943041277297844</v>
      </c>
      <c r="O11" s="3" t="s">
        <v>117</v>
      </c>
      <c r="P11" s="1"/>
      <c r="Q11" s="1"/>
      <c r="R11" s="1"/>
      <c r="S11" s="1"/>
      <c r="T11" s="1"/>
      <c r="U11" s="1"/>
      <c r="V11" s="1"/>
      <c r="W11" s="1">
        <v>860000</v>
      </c>
      <c r="X11" s="1">
        <v>2453</v>
      </c>
      <c r="Y11" s="152">
        <v>62.840751263208993</v>
      </c>
      <c r="Z11" s="2">
        <v>855.79488834812207</v>
      </c>
      <c r="AA11" s="4">
        <v>3.5323598295025453</v>
      </c>
      <c r="AB11" s="1">
        <v>99.251245582283858</v>
      </c>
      <c r="AC11" s="3" t="s">
        <v>118</v>
      </c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ht="15" customHeight="1" x14ac:dyDescent="0.25">
      <c r="A12" s="1">
        <v>4320</v>
      </c>
      <c r="B12" s="1">
        <v>211855</v>
      </c>
      <c r="C12" s="1">
        <v>12189</v>
      </c>
      <c r="D12" s="152">
        <v>65.094391340553571</v>
      </c>
      <c r="E12" s="2">
        <v>843.87357110264782</v>
      </c>
      <c r="F12" s="4">
        <v>4.0000482863413449</v>
      </c>
      <c r="G12" s="1">
        <v>4.3584105688638148</v>
      </c>
      <c r="H12" s="3" t="s">
        <v>119</v>
      </c>
      <c r="I12" s="1">
        <v>4400495</v>
      </c>
      <c r="J12" s="1">
        <v>12000</v>
      </c>
      <c r="K12" s="152">
        <v>61.900549482929137</v>
      </c>
      <c r="L12" s="2">
        <v>694.1527908268215</v>
      </c>
      <c r="M12" s="4">
        <v>11.610048507030823</v>
      </c>
      <c r="N12" s="1">
        <v>31.771476684093493</v>
      </c>
      <c r="O12" s="3" t="s">
        <v>120</v>
      </c>
      <c r="P12" s="1"/>
      <c r="Q12" s="1"/>
      <c r="R12" s="1"/>
      <c r="S12" s="1"/>
      <c r="T12" s="1"/>
      <c r="U12" s="1"/>
      <c r="V12" s="1"/>
      <c r="W12" s="1">
        <v>640000</v>
      </c>
      <c r="X12" s="1">
        <v>2453</v>
      </c>
      <c r="Y12" s="152">
        <v>62.840751263208993</v>
      </c>
      <c r="Z12" s="2">
        <v>855.79488834812207</v>
      </c>
      <c r="AA12" s="4">
        <v>3.5323598295025453</v>
      </c>
      <c r="AB12" s="1">
        <v>73.861392061234497</v>
      </c>
      <c r="AC12" s="3" t="s">
        <v>118</v>
      </c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ht="15" customHeight="1" x14ac:dyDescent="0.25">
      <c r="A13" s="1">
        <v>1</v>
      </c>
      <c r="B13" s="1">
        <v>198248</v>
      </c>
      <c r="C13" s="1">
        <v>13317</v>
      </c>
      <c r="D13" s="152">
        <v>65.094391340553571</v>
      </c>
      <c r="E13" s="2">
        <v>843.87357110264782</v>
      </c>
      <c r="F13" s="4">
        <v>4.0000482863413449</v>
      </c>
      <c r="G13" s="1">
        <v>3.734068267863202</v>
      </c>
      <c r="H13" s="3" t="s">
        <v>121</v>
      </c>
      <c r="I13" s="1">
        <v>4179133</v>
      </c>
      <c r="J13" s="1">
        <v>12000</v>
      </c>
      <c r="K13" s="152">
        <v>61.900549482929137</v>
      </c>
      <c r="L13" s="2">
        <v>694.1527908268215</v>
      </c>
      <c r="M13" s="4">
        <v>11.610048507030823</v>
      </c>
      <c r="N13" s="1">
        <v>30.173247934431398</v>
      </c>
      <c r="O13" s="3" t="s">
        <v>122</v>
      </c>
      <c r="P13" s="1"/>
      <c r="Q13" s="1"/>
      <c r="R13" s="1"/>
      <c r="S13" s="1"/>
      <c r="T13" s="1"/>
      <c r="U13" s="1"/>
      <c r="V13" s="1"/>
      <c r="W13" s="1">
        <v>970000</v>
      </c>
      <c r="X13" s="1">
        <v>3247</v>
      </c>
      <c r="Y13" s="152">
        <v>60.757609127928419</v>
      </c>
      <c r="Z13" s="2">
        <v>879.83159112685792</v>
      </c>
      <c r="AA13" s="4">
        <v>2.8078316380424067</v>
      </c>
      <c r="AB13" s="1">
        <v>106.39430509935539</v>
      </c>
      <c r="AC13" s="3" t="s">
        <v>123</v>
      </c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ht="15" customHeight="1" x14ac:dyDescent="0.25">
      <c r="A14" s="1">
        <v>0</v>
      </c>
      <c r="B14" s="1">
        <v>223570</v>
      </c>
      <c r="C14" s="1">
        <v>13020</v>
      </c>
      <c r="D14" s="152">
        <v>65.094391340553571</v>
      </c>
      <c r="E14" s="2">
        <v>843.35380129140117</v>
      </c>
      <c r="F14" s="4">
        <v>4.0160209459273206</v>
      </c>
      <c r="G14" s="1">
        <v>4.2896260594426199</v>
      </c>
      <c r="H14" s="3" t="s">
        <v>124</v>
      </c>
      <c r="I14" s="1">
        <v>4327813</v>
      </c>
      <c r="J14" s="1">
        <v>12000</v>
      </c>
      <c r="K14" s="152">
        <v>61.900549482929137</v>
      </c>
      <c r="L14" s="2">
        <v>694.1527908268215</v>
      </c>
      <c r="M14" s="4">
        <v>11.610048507030823</v>
      </c>
      <c r="N14" s="1">
        <v>31.246714249787061</v>
      </c>
      <c r="O14" s="3" t="s">
        <v>125</v>
      </c>
      <c r="P14" s="1"/>
      <c r="Q14" s="1"/>
      <c r="R14" s="1"/>
      <c r="S14" s="1"/>
      <c r="T14" s="1"/>
      <c r="U14" s="1"/>
      <c r="V14" s="1"/>
      <c r="W14" s="1">
        <v>3130000</v>
      </c>
      <c r="X14" s="1">
        <v>12701</v>
      </c>
      <c r="Y14" s="152">
        <v>60.379630043339553</v>
      </c>
      <c r="Z14" s="2">
        <v>894.66664326220848</v>
      </c>
      <c r="AA14" s="4">
        <v>2.4864798414574114</v>
      </c>
      <c r="AB14" s="1">
        <v>99.110913466341486</v>
      </c>
      <c r="AC14" s="3" t="s">
        <v>126</v>
      </c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ht="15" customHeight="1" x14ac:dyDescent="0.25">
      <c r="A15" s="1">
        <v>0</v>
      </c>
      <c r="B15" s="1">
        <v>184936</v>
      </c>
      <c r="C15" s="1">
        <v>11321</v>
      </c>
      <c r="D15" s="152">
        <v>65.094391340553571</v>
      </c>
      <c r="E15" s="2">
        <v>846.99764003776454</v>
      </c>
      <c r="F15" s="4">
        <v>3.9053760678478628</v>
      </c>
      <c r="G15" s="1">
        <v>4.1947143443671093</v>
      </c>
      <c r="H15" s="3" t="s">
        <v>127</v>
      </c>
      <c r="I15" s="1">
        <v>3682504</v>
      </c>
      <c r="J15" s="1">
        <v>12000</v>
      </c>
      <c r="K15" s="152">
        <v>61.900549482929137</v>
      </c>
      <c r="L15" s="2">
        <v>694.1527908268215</v>
      </c>
      <c r="M15" s="4">
        <v>11.610048507030823</v>
      </c>
      <c r="N15" s="1">
        <v>26.587597525978559</v>
      </c>
      <c r="O15" s="3" t="s">
        <v>128</v>
      </c>
      <c r="P15" s="1"/>
      <c r="Q15" s="1"/>
      <c r="R15" s="1"/>
      <c r="S15" s="1"/>
      <c r="T15" s="1"/>
      <c r="U15" s="1"/>
      <c r="V15" s="1"/>
      <c r="W15" s="1">
        <v>6250000</v>
      </c>
      <c r="X15" s="1">
        <v>17300</v>
      </c>
      <c r="Y15" s="152">
        <v>58.247071584573924</v>
      </c>
      <c r="Z15" s="2">
        <v>867.00161986857609</v>
      </c>
      <c r="AA15" s="4">
        <v>2.8878033821292943</v>
      </c>
      <c r="AB15" s="1">
        <v>125.10258784799878</v>
      </c>
      <c r="AC15" s="3" t="s">
        <v>129</v>
      </c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ht="15" customHeight="1" x14ac:dyDescent="0.25">
      <c r="A16" s="1">
        <v>0</v>
      </c>
      <c r="B16" s="1">
        <v>211949</v>
      </c>
      <c r="C16" s="1">
        <v>15077</v>
      </c>
      <c r="D16" s="152">
        <v>65.094391340553571</v>
      </c>
      <c r="E16" s="2">
        <v>843.87357110264782</v>
      </c>
      <c r="F16" s="4">
        <v>4.0000482863413449</v>
      </c>
      <c r="G16" s="1">
        <v>3.5276633998648972</v>
      </c>
      <c r="H16" s="3" t="s">
        <v>130</v>
      </c>
      <c r="I16" s="1">
        <v>3768069</v>
      </c>
      <c r="J16" s="1">
        <v>12000</v>
      </c>
      <c r="K16" s="152">
        <v>61.900549482929137</v>
      </c>
      <c r="L16" s="2">
        <v>694.1527908268215</v>
      </c>
      <c r="M16" s="4">
        <v>11.610048507030823</v>
      </c>
      <c r="N16" s="1">
        <v>27.205374935673255</v>
      </c>
      <c r="O16" s="3" t="s">
        <v>131</v>
      </c>
      <c r="P16" s="1"/>
      <c r="Q16" s="1"/>
      <c r="R16" s="1"/>
      <c r="S16" s="1"/>
      <c r="T16" s="1"/>
      <c r="U16" s="1"/>
      <c r="V16" s="1"/>
      <c r="W16" s="1">
        <v>6460000</v>
      </c>
      <c r="X16" s="1">
        <v>17300</v>
      </c>
      <c r="Y16" s="152">
        <v>58.245789975199934</v>
      </c>
      <c r="Z16" s="2">
        <v>867.00161986857609</v>
      </c>
      <c r="AA16" s="4">
        <v>2.8876939407292319</v>
      </c>
      <c r="AB16" s="1">
        <v>129.31093539988515</v>
      </c>
      <c r="AC16" s="3" t="s">
        <v>132</v>
      </c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ht="15" customHeight="1" x14ac:dyDescent="0.25">
      <c r="A17" s="1">
        <v>1</v>
      </c>
      <c r="B17" s="1">
        <v>81800</v>
      </c>
      <c r="C17" s="48">
        <v>13840</v>
      </c>
      <c r="D17" s="152">
        <v>62.862683567542128</v>
      </c>
      <c r="E17" s="2">
        <v>990.23743347037203</v>
      </c>
      <c r="F17" s="4">
        <v>1.2622766593122281</v>
      </c>
      <c r="G17" s="1">
        <v>4.6985565059539338</v>
      </c>
      <c r="H17" s="3" t="s">
        <v>133</v>
      </c>
      <c r="I17" s="1">
        <v>3759505</v>
      </c>
      <c r="J17" s="1">
        <v>12000</v>
      </c>
      <c r="K17" s="152">
        <v>61.900549482929137</v>
      </c>
      <c r="L17" s="2">
        <v>694.1527908268215</v>
      </c>
      <c r="M17" s="4">
        <v>11.610048507030823</v>
      </c>
      <c r="N17" s="1">
        <v>27.143543044869475</v>
      </c>
      <c r="O17" s="3" t="s">
        <v>134</v>
      </c>
      <c r="P17" s="1"/>
      <c r="Q17" s="1"/>
      <c r="R17" s="1"/>
      <c r="S17" s="1"/>
      <c r="T17" s="1"/>
      <c r="U17" s="1"/>
      <c r="V17" s="1"/>
      <c r="W17" s="1">
        <v>6310000</v>
      </c>
      <c r="X17" s="1">
        <v>17300</v>
      </c>
      <c r="Y17" s="152">
        <v>58.245789975199934</v>
      </c>
      <c r="Z17" s="2">
        <v>867.00161986857609</v>
      </c>
      <c r="AA17" s="4">
        <v>2.8876939407292319</v>
      </c>
      <c r="AB17" s="1">
        <v>126.308359500507</v>
      </c>
      <c r="AC17" s="3" t="s">
        <v>132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15" customHeight="1" x14ac:dyDescent="0.25">
      <c r="A18" s="1">
        <v>0</v>
      </c>
      <c r="B18" s="1">
        <v>80600</v>
      </c>
      <c r="C18" s="48">
        <v>13840</v>
      </c>
      <c r="D18" s="152">
        <v>62.862683567542128</v>
      </c>
      <c r="E18" s="2">
        <v>990.23743347037203</v>
      </c>
      <c r="F18" s="4">
        <v>1.2622766593122281</v>
      </c>
      <c r="G18" s="1">
        <v>4.6296290266489857</v>
      </c>
      <c r="H18" s="3" t="s">
        <v>135</v>
      </c>
      <c r="I18" s="1">
        <v>898482</v>
      </c>
      <c r="J18" s="1">
        <v>21900</v>
      </c>
      <c r="K18" s="152">
        <v>60.049497923362232</v>
      </c>
      <c r="L18" s="2">
        <v>992.01408363176063</v>
      </c>
      <c r="M18" s="4">
        <v>1.1784403792534197</v>
      </c>
      <c r="N18" s="1">
        <v>35.189227250515415</v>
      </c>
      <c r="O18" s="3" t="s">
        <v>136</v>
      </c>
      <c r="P18" s="1"/>
      <c r="Q18" s="1"/>
      <c r="R18" s="1"/>
      <c r="S18" s="1"/>
      <c r="T18" s="1"/>
      <c r="U18" s="1"/>
      <c r="V18" s="1"/>
      <c r="W18" s="1">
        <v>6440000</v>
      </c>
      <c r="X18" s="1">
        <v>17300</v>
      </c>
      <c r="Y18" s="152">
        <v>58.245789975199934</v>
      </c>
      <c r="Z18" s="2">
        <v>867.00161986857609</v>
      </c>
      <c r="AA18" s="4">
        <v>2.8876939407292319</v>
      </c>
      <c r="AB18" s="1">
        <v>128.91059194663472</v>
      </c>
      <c r="AC18" s="3" t="s">
        <v>132</v>
      </c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15" customHeight="1" x14ac:dyDescent="0.25">
      <c r="A19" s="1">
        <v>0</v>
      </c>
      <c r="B19" s="1">
        <v>88300</v>
      </c>
      <c r="C19" s="48">
        <v>13840</v>
      </c>
      <c r="D19" s="152">
        <v>62.878921606169676</v>
      </c>
      <c r="E19" s="2">
        <v>983.50964424342885</v>
      </c>
      <c r="F19" s="4">
        <v>1.3289531817298201</v>
      </c>
      <c r="G19" s="1">
        <v>4.8174445505656367</v>
      </c>
      <c r="H19" s="3" t="s">
        <v>137</v>
      </c>
      <c r="I19" s="1">
        <v>729615</v>
      </c>
      <c r="J19" s="1">
        <v>21900</v>
      </c>
      <c r="K19" s="152">
        <v>60.049497923362232</v>
      </c>
      <c r="L19" s="2">
        <v>992.01408363176063</v>
      </c>
      <c r="M19" s="4">
        <v>1.1784403792534197</v>
      </c>
      <c r="N19" s="1">
        <v>28.575517417582994</v>
      </c>
      <c r="O19" s="3" t="s">
        <v>138</v>
      </c>
      <c r="P19" s="1"/>
      <c r="Q19" s="1"/>
      <c r="R19" s="1"/>
      <c r="S19" s="1"/>
      <c r="T19" s="1"/>
      <c r="U19" s="1"/>
      <c r="V19" s="1"/>
      <c r="W19" s="1">
        <v>6490000</v>
      </c>
      <c r="X19" s="1">
        <v>17300</v>
      </c>
      <c r="Y19" s="152">
        <v>58.245789975199934</v>
      </c>
      <c r="Z19" s="2">
        <v>867.00161986857609</v>
      </c>
      <c r="AA19" s="4">
        <v>2.8876939407292319</v>
      </c>
      <c r="AB19" s="1">
        <v>129.91145057976078</v>
      </c>
      <c r="AC19" s="3" t="s">
        <v>139</v>
      </c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" customHeight="1" x14ac:dyDescent="0.25">
      <c r="A20" s="1">
        <v>0</v>
      </c>
      <c r="B20" s="1">
        <v>81000</v>
      </c>
      <c r="C20" s="48">
        <v>13840</v>
      </c>
      <c r="D20" s="152">
        <v>62.878921606169676</v>
      </c>
      <c r="E20" s="2">
        <v>983.74507873605091</v>
      </c>
      <c r="F20" s="4">
        <v>1.3265737376532998</v>
      </c>
      <c r="G20" s="1">
        <v>4.4270999374974576</v>
      </c>
      <c r="H20" s="3" t="s">
        <v>140</v>
      </c>
      <c r="I20" s="1">
        <v>951157</v>
      </c>
      <c r="J20" s="1">
        <v>21900</v>
      </c>
      <c r="K20" s="152">
        <v>60.049497923362232</v>
      </c>
      <c r="L20" s="2">
        <v>992.01408363176063</v>
      </c>
      <c r="M20" s="4">
        <v>1.1784403792534197</v>
      </c>
      <c r="N20" s="1">
        <v>37.252254161929223</v>
      </c>
      <c r="O20" s="3" t="s">
        <v>141</v>
      </c>
      <c r="P20" s="1"/>
      <c r="Q20" s="1"/>
      <c r="R20" s="1"/>
      <c r="S20" s="1"/>
      <c r="T20" s="1"/>
      <c r="U20" s="1"/>
      <c r="V20" s="1"/>
      <c r="W20" s="1">
        <v>6190000</v>
      </c>
      <c r="X20" s="1">
        <v>17300</v>
      </c>
      <c r="Y20" s="152">
        <v>58.245789975199934</v>
      </c>
      <c r="Z20" s="2">
        <v>867.00161986857609</v>
      </c>
      <c r="AA20" s="4">
        <v>2.8876939407292319</v>
      </c>
      <c r="AB20" s="1">
        <v>123.90629878100449</v>
      </c>
      <c r="AC20" s="3" t="s">
        <v>139</v>
      </c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5" customHeight="1" x14ac:dyDescent="0.25">
      <c r="A21" s="1">
        <v>0.83</v>
      </c>
      <c r="B21" s="1">
        <v>105700</v>
      </c>
      <c r="C21" s="48">
        <v>16750</v>
      </c>
      <c r="D21" s="152">
        <v>61.211521185859048</v>
      </c>
      <c r="E21" s="2">
        <v>996.52648530154784</v>
      </c>
      <c r="F21" s="4">
        <v>1.168657084643874</v>
      </c>
      <c r="G21" s="1">
        <v>5.422385855794265</v>
      </c>
      <c r="H21" s="3" t="s">
        <v>142</v>
      </c>
      <c r="I21" s="1">
        <v>850509</v>
      </c>
      <c r="J21" s="1">
        <v>21900</v>
      </c>
      <c r="K21" s="152">
        <v>60.049497923362232</v>
      </c>
      <c r="L21" s="2">
        <v>992.01408363176063</v>
      </c>
      <c r="M21" s="4">
        <v>1.1784403792534197</v>
      </c>
      <c r="N21" s="1">
        <v>33.310355109627814</v>
      </c>
      <c r="O21" s="3" t="s">
        <v>143</v>
      </c>
      <c r="P21" s="1"/>
      <c r="Q21" s="1"/>
      <c r="R21" s="1"/>
      <c r="S21" s="1"/>
      <c r="T21" s="1"/>
      <c r="U21" s="1"/>
      <c r="V21" s="1"/>
      <c r="W21" s="1">
        <v>5930000</v>
      </c>
      <c r="X21" s="1">
        <v>17466</v>
      </c>
      <c r="Y21" s="152">
        <v>61.679730513625003</v>
      </c>
      <c r="Z21" s="2">
        <v>875.00246122210592</v>
      </c>
      <c r="AA21" s="4">
        <v>2.9764932961443313</v>
      </c>
      <c r="AB21" s="1">
        <v>114.06603061705043</v>
      </c>
      <c r="AC21" s="3" t="s">
        <v>144</v>
      </c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5" customHeight="1" x14ac:dyDescent="0.25">
      <c r="A22" s="1">
        <v>0.15</v>
      </c>
      <c r="B22" s="1">
        <v>80400</v>
      </c>
      <c r="C22" s="48">
        <v>15850</v>
      </c>
      <c r="D22" s="152">
        <v>61.380722518670751</v>
      </c>
      <c r="E22" s="2">
        <v>1016.7966021839094</v>
      </c>
      <c r="F22" s="4">
        <v>1.0057697511437749</v>
      </c>
      <c r="G22" s="1">
        <v>5.0634668103490208</v>
      </c>
      <c r="H22" s="3" t="s">
        <v>145</v>
      </c>
      <c r="I22" s="1">
        <v>944490</v>
      </c>
      <c r="J22" s="1">
        <v>21900</v>
      </c>
      <c r="K22" s="152">
        <v>60.066971532166001</v>
      </c>
      <c r="L22" s="2">
        <v>992.72546600498549</v>
      </c>
      <c r="M22" s="4">
        <v>1.1726333650445049</v>
      </c>
      <c r="N22" s="1">
        <v>37.17432411781045</v>
      </c>
      <c r="O22" s="3" t="s">
        <v>146</v>
      </c>
      <c r="P22" s="1"/>
      <c r="Q22" s="1"/>
      <c r="R22" s="1"/>
      <c r="S22" s="1"/>
      <c r="T22" s="1"/>
      <c r="U22" s="1"/>
      <c r="V22" s="1"/>
      <c r="W22" s="1">
        <v>6200000</v>
      </c>
      <c r="X22" s="1">
        <v>17466</v>
      </c>
      <c r="Y22" s="152">
        <v>61.679730513625003</v>
      </c>
      <c r="Z22" s="2">
        <v>875.00246122210592</v>
      </c>
      <c r="AA22" s="4">
        <v>2.9764932961443313</v>
      </c>
      <c r="AB22" s="1">
        <v>119.25959356251478</v>
      </c>
      <c r="AC22" s="3" t="s">
        <v>144</v>
      </c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5" customHeight="1" x14ac:dyDescent="0.25">
      <c r="A23" s="1">
        <v>0</v>
      </c>
      <c r="B23" s="1">
        <v>87100</v>
      </c>
      <c r="C23" s="48">
        <v>15850</v>
      </c>
      <c r="D23" s="152">
        <v>61.389163021126627</v>
      </c>
      <c r="E23" s="2">
        <v>1013.7772038952188</v>
      </c>
      <c r="F23" s="4">
        <v>1.0291542607028521</v>
      </c>
      <c r="G23" s="1">
        <v>5.3607822564414382</v>
      </c>
      <c r="H23" s="3" t="s">
        <v>147</v>
      </c>
      <c r="I23" s="1">
        <v>637824</v>
      </c>
      <c r="J23" s="1">
        <v>21900</v>
      </c>
      <c r="K23" s="152">
        <v>60.066971532166001</v>
      </c>
      <c r="L23" s="2">
        <v>992.72546600498549</v>
      </c>
      <c r="M23" s="4">
        <v>1.1726333650445049</v>
      </c>
      <c r="N23" s="1">
        <v>25.104210850425446</v>
      </c>
      <c r="O23" s="3" t="s">
        <v>148</v>
      </c>
      <c r="P23" s="1"/>
      <c r="Q23" s="1"/>
      <c r="R23" s="1"/>
      <c r="S23" s="1"/>
      <c r="T23" s="1"/>
      <c r="U23" s="1"/>
      <c r="V23" s="1"/>
      <c r="W23" s="1">
        <v>6250000</v>
      </c>
      <c r="X23" s="1">
        <v>17466</v>
      </c>
      <c r="Y23" s="152">
        <v>61.679730513625003</v>
      </c>
      <c r="Z23" s="2">
        <v>875.00246122210592</v>
      </c>
      <c r="AA23" s="4">
        <v>2.9764932961443313</v>
      </c>
      <c r="AB23" s="1">
        <v>120.22136447834151</v>
      </c>
      <c r="AC23" s="3" t="s">
        <v>144</v>
      </c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5" customHeight="1" x14ac:dyDescent="0.25">
      <c r="A24" s="1">
        <v>0.02</v>
      </c>
      <c r="B24" s="1">
        <v>91100</v>
      </c>
      <c r="C24" s="48">
        <v>15850</v>
      </c>
      <c r="D24" s="152">
        <v>61.380722518670751</v>
      </c>
      <c r="E24" s="2">
        <v>1014.5011964704704</v>
      </c>
      <c r="F24" s="4">
        <v>1.0233789496843864</v>
      </c>
      <c r="G24" s="1">
        <v>5.6386142719936716</v>
      </c>
      <c r="H24" s="3" t="s">
        <v>149</v>
      </c>
      <c r="I24" s="1">
        <v>773087</v>
      </c>
      <c r="J24" s="1">
        <v>21900</v>
      </c>
      <c r="K24" s="152">
        <v>60.09316711443212</v>
      </c>
      <c r="L24" s="2">
        <v>988.10885517064048</v>
      </c>
      <c r="M24" s="4">
        <v>1.2143514343267257</v>
      </c>
      <c r="N24" s="1">
        <v>29.382716468619062</v>
      </c>
      <c r="O24" s="3" t="s">
        <v>150</v>
      </c>
      <c r="P24" s="1"/>
      <c r="Q24" s="1"/>
      <c r="R24" s="1"/>
      <c r="S24" s="1"/>
      <c r="T24" s="1"/>
      <c r="U24" s="1"/>
      <c r="V24" s="1"/>
      <c r="W24" s="1">
        <v>13700000</v>
      </c>
      <c r="X24" s="1">
        <v>152000</v>
      </c>
      <c r="Y24" s="152">
        <v>47.962858883213208</v>
      </c>
      <c r="Z24" s="2">
        <v>1009.3218220471263</v>
      </c>
      <c r="AA24" s="4">
        <v>0.81390684074774222</v>
      </c>
      <c r="AB24" s="1">
        <v>110.73942917664124</v>
      </c>
      <c r="AC24" s="3" t="s">
        <v>151</v>
      </c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15" customHeight="1" x14ac:dyDescent="0.25">
      <c r="A25" s="1">
        <v>0.96989999999999998</v>
      </c>
      <c r="B25" s="1">
        <v>73400</v>
      </c>
      <c r="C25" s="48">
        <v>15100</v>
      </c>
      <c r="D25" s="152">
        <v>61.808835414318601</v>
      </c>
      <c r="E25" s="2">
        <v>1011.366916243767</v>
      </c>
      <c r="F25" s="4">
        <v>1.0559848721385083</v>
      </c>
      <c r="G25" s="1">
        <v>4.6206156654795834</v>
      </c>
      <c r="H25" s="3" t="s">
        <v>152</v>
      </c>
      <c r="I25" s="1">
        <v>614613</v>
      </c>
      <c r="J25" s="1">
        <v>21900</v>
      </c>
      <c r="K25" s="152">
        <v>60.049497923362232</v>
      </c>
      <c r="L25" s="2">
        <v>1002.6087110748805</v>
      </c>
      <c r="M25" s="4">
        <v>1.0889924156245063</v>
      </c>
      <c r="N25" s="1">
        <v>26.048627844713945</v>
      </c>
      <c r="O25" s="3" t="s">
        <v>153</v>
      </c>
      <c r="P25" s="1"/>
      <c r="Q25" s="1"/>
      <c r="R25" s="1"/>
      <c r="S25" s="1"/>
      <c r="T25" s="1"/>
      <c r="U25" s="1"/>
      <c r="V25" s="1"/>
      <c r="W25" s="1">
        <v>14700000</v>
      </c>
      <c r="X25" s="1">
        <v>152000</v>
      </c>
      <c r="Y25" s="152">
        <v>47.962858883213208</v>
      </c>
      <c r="Z25" s="2">
        <v>1009.3218220471263</v>
      </c>
      <c r="AA25" s="4">
        <v>0.81390684074774222</v>
      </c>
      <c r="AB25" s="1">
        <v>118.82259918953476</v>
      </c>
      <c r="AC25" s="3" t="s">
        <v>154</v>
      </c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5" customHeight="1" x14ac:dyDescent="0.25">
      <c r="A26" s="1">
        <v>2.75E-2</v>
      </c>
      <c r="B26" s="1">
        <v>72300</v>
      </c>
      <c r="C26" s="48">
        <v>15100</v>
      </c>
      <c r="D26" s="152">
        <v>61.808835414318601</v>
      </c>
      <c r="E26" s="2">
        <v>1010.885416013089</v>
      </c>
      <c r="F26" s="4">
        <v>1.0598444475840523</v>
      </c>
      <c r="G26" s="1">
        <v>4.5347949177899931</v>
      </c>
      <c r="H26" s="3" t="s">
        <v>155</v>
      </c>
      <c r="I26" s="1">
        <v>886723</v>
      </c>
      <c r="J26" s="1">
        <v>21900</v>
      </c>
      <c r="K26" s="152">
        <v>60.023272663255888</v>
      </c>
      <c r="L26" s="2">
        <v>994.26821162280987</v>
      </c>
      <c r="M26" s="4">
        <v>1.1581826805382522</v>
      </c>
      <c r="N26" s="1">
        <v>35.336120833933691</v>
      </c>
      <c r="O26" s="3" t="s">
        <v>156</v>
      </c>
      <c r="P26" s="1"/>
      <c r="Q26" s="1"/>
      <c r="R26" s="1"/>
      <c r="S26" s="1"/>
      <c r="T26" s="1"/>
      <c r="U26" s="1"/>
      <c r="V26" s="1"/>
      <c r="W26" s="1">
        <v>14300000</v>
      </c>
      <c r="X26" s="1">
        <v>152000</v>
      </c>
      <c r="Y26" s="152">
        <v>47.962858883213208</v>
      </c>
      <c r="Z26" s="2">
        <v>1009.3218220471263</v>
      </c>
      <c r="AA26" s="4">
        <v>0.81390684074774222</v>
      </c>
      <c r="AB26" s="1">
        <v>115.58933118437736</v>
      </c>
      <c r="AC26" s="3" t="s">
        <v>157</v>
      </c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15" customHeight="1" x14ac:dyDescent="0.25">
      <c r="A27" s="1">
        <v>0</v>
      </c>
      <c r="B27" s="1">
        <v>33300</v>
      </c>
      <c r="C27" s="48">
        <v>14590</v>
      </c>
      <c r="D27" s="152">
        <v>62.033560711745253</v>
      </c>
      <c r="E27" s="2">
        <v>996.64545676043099</v>
      </c>
      <c r="F27" s="4">
        <v>1.1853653100552575</v>
      </c>
      <c r="G27" s="1">
        <v>1.9325015653073425</v>
      </c>
      <c r="H27" s="3" t="s">
        <v>158</v>
      </c>
      <c r="I27" s="1">
        <v>762190</v>
      </c>
      <c r="J27" s="1">
        <v>21900</v>
      </c>
      <c r="K27" s="152">
        <v>60.023272663255888</v>
      </c>
      <c r="L27" s="2">
        <v>994.26821162280987</v>
      </c>
      <c r="M27" s="4">
        <v>1.1581826805382522</v>
      </c>
      <c r="N27" s="1">
        <v>30.37345139171525</v>
      </c>
      <c r="O27" s="3" t="s">
        <v>159</v>
      </c>
      <c r="P27" s="1"/>
      <c r="Q27" s="1"/>
      <c r="R27" s="1"/>
      <c r="S27" s="1"/>
      <c r="T27" s="1"/>
      <c r="U27" s="1"/>
      <c r="V27" s="1"/>
      <c r="W27" s="1">
        <v>24100000</v>
      </c>
      <c r="X27" s="1">
        <v>281000</v>
      </c>
      <c r="Y27" s="152">
        <v>47.853677636710458</v>
      </c>
      <c r="Z27" s="2">
        <v>1028.9471070735549</v>
      </c>
      <c r="AA27" s="4">
        <v>0.70960467508552338</v>
      </c>
      <c r="AB27" s="1">
        <v>120.8632462079305</v>
      </c>
      <c r="AC27" s="3" t="s">
        <v>160</v>
      </c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5" customHeight="1" x14ac:dyDescent="0.25">
      <c r="A28" s="1">
        <v>2.5999999999999999E-3</v>
      </c>
      <c r="B28" s="1">
        <v>79900</v>
      </c>
      <c r="C28" s="48">
        <v>14590</v>
      </c>
      <c r="D28" s="152">
        <v>62.033560711745253</v>
      </c>
      <c r="E28" s="2">
        <v>996.64545676043099</v>
      </c>
      <c r="F28" s="4">
        <v>1.1853653100552575</v>
      </c>
      <c r="G28" s="1">
        <v>4.6368430951368369</v>
      </c>
      <c r="H28" s="3" t="s">
        <v>161</v>
      </c>
      <c r="I28" s="1">
        <v>847850</v>
      </c>
      <c r="J28" s="1">
        <v>21900</v>
      </c>
      <c r="K28" s="152">
        <v>60.023272663255888</v>
      </c>
      <c r="L28" s="2">
        <v>994.26821162280987</v>
      </c>
      <c r="M28" s="4">
        <v>1.1581826805382522</v>
      </c>
      <c r="N28" s="1">
        <v>33.78702260914703</v>
      </c>
      <c r="O28" s="3" t="s">
        <v>162</v>
      </c>
      <c r="P28" s="1"/>
      <c r="Q28" s="1"/>
      <c r="R28" s="1"/>
      <c r="S28" s="1"/>
      <c r="T28" s="1"/>
      <c r="U28" s="1"/>
      <c r="V28" s="1"/>
      <c r="W28" s="1">
        <v>23200000</v>
      </c>
      <c r="X28" s="1">
        <v>281000</v>
      </c>
      <c r="Y28" s="152">
        <v>47.853677636710458</v>
      </c>
      <c r="Z28" s="2">
        <v>1028.9471070735549</v>
      </c>
      <c r="AA28" s="4">
        <v>0.70960467508552338</v>
      </c>
      <c r="AB28" s="1">
        <v>116.34968099684596</v>
      </c>
      <c r="AC28" s="3" t="s">
        <v>163</v>
      </c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ht="15" customHeight="1" x14ac:dyDescent="0.25">
      <c r="A29" s="1">
        <v>0.98870000000000002</v>
      </c>
      <c r="B29" s="1">
        <v>64900</v>
      </c>
      <c r="C29" s="48">
        <v>13180</v>
      </c>
      <c r="D29" s="152">
        <v>63.314759932078935</v>
      </c>
      <c r="E29" s="2">
        <v>1004.5230423140484</v>
      </c>
      <c r="F29" s="4">
        <v>1.1403177928320789</v>
      </c>
      <c r="G29" s="1">
        <v>4.3324504075596124</v>
      </c>
      <c r="H29" s="3" t="s">
        <v>164</v>
      </c>
      <c r="I29" s="1">
        <v>858080</v>
      </c>
      <c r="J29" s="1">
        <v>21900</v>
      </c>
      <c r="K29" s="152">
        <v>60.023272663255888</v>
      </c>
      <c r="L29" s="2">
        <v>997.12145761346494</v>
      </c>
      <c r="M29" s="4">
        <v>1.1338228006478657</v>
      </c>
      <c r="N29" s="1">
        <v>34.929354311979253</v>
      </c>
      <c r="O29" s="3" t="s">
        <v>165</v>
      </c>
      <c r="P29" s="1"/>
      <c r="Q29" s="1"/>
      <c r="R29" s="1"/>
      <c r="S29" s="1"/>
      <c r="T29" s="1"/>
      <c r="U29" s="1"/>
      <c r="V29" s="1"/>
      <c r="W29" s="1">
        <v>22300000</v>
      </c>
      <c r="X29" s="1">
        <v>281000</v>
      </c>
      <c r="Y29" s="152">
        <v>47.853677636710458</v>
      </c>
      <c r="Z29" s="2">
        <v>1028.9471070735549</v>
      </c>
      <c r="AA29" s="4">
        <v>0.70960467508552338</v>
      </c>
      <c r="AB29" s="1">
        <v>111.83611578576142</v>
      </c>
      <c r="AC29" s="3" t="s">
        <v>166</v>
      </c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ht="15" customHeight="1" x14ac:dyDescent="0.25">
      <c r="A30" s="1">
        <v>2.7000000000000001E-3</v>
      </c>
      <c r="B30" s="1">
        <v>60700</v>
      </c>
      <c r="C30" s="48">
        <v>13180</v>
      </c>
      <c r="D30" s="152">
        <v>63.314759932078935</v>
      </c>
      <c r="E30" s="2">
        <v>1004.6427862158262</v>
      </c>
      <c r="F30" s="4">
        <v>1.1392778373950945</v>
      </c>
      <c r="G30" s="1">
        <v>4.0557749286332756</v>
      </c>
      <c r="H30" s="3" t="s">
        <v>167</v>
      </c>
      <c r="I30" s="1">
        <v>844743</v>
      </c>
      <c r="J30" s="1">
        <v>21900</v>
      </c>
      <c r="K30" s="152">
        <v>60.023272663255888</v>
      </c>
      <c r="L30" s="2">
        <v>999.62348323692777</v>
      </c>
      <c r="M30" s="4">
        <v>1.1128858616896893</v>
      </c>
      <c r="N30" s="1">
        <v>35.033372004442484</v>
      </c>
      <c r="O30" s="3" t="s">
        <v>168</v>
      </c>
      <c r="P30" s="1"/>
      <c r="Q30" s="1"/>
      <c r="R30" s="1"/>
      <c r="S30" s="1"/>
      <c r="T30" s="1"/>
      <c r="U30" s="1"/>
      <c r="V30" s="1"/>
      <c r="W30" s="1">
        <v>23900000</v>
      </c>
      <c r="X30" s="1">
        <v>281000</v>
      </c>
      <c r="Y30" s="152">
        <v>47.853677636710458</v>
      </c>
      <c r="Z30" s="2">
        <v>1028.9471070735549</v>
      </c>
      <c r="AA30" s="4">
        <v>0.70960467508552338</v>
      </c>
      <c r="AB30" s="1">
        <v>119.86023171657838</v>
      </c>
      <c r="AC30" s="3" t="s">
        <v>169</v>
      </c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ht="15" customHeight="1" x14ac:dyDescent="0.25">
      <c r="A31" s="1">
        <v>0</v>
      </c>
      <c r="B31" s="1">
        <v>58700</v>
      </c>
      <c r="C31" s="48">
        <v>13180</v>
      </c>
      <c r="D31" s="152">
        <v>63.306733877094864</v>
      </c>
      <c r="E31" s="2">
        <v>1005.8408610634395</v>
      </c>
      <c r="F31" s="4">
        <v>1.1287864432207158</v>
      </c>
      <c r="G31" s="1">
        <v>3.9585954447269054</v>
      </c>
      <c r="H31" s="3" t="s">
        <v>170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>
        <v>961000</v>
      </c>
      <c r="X31" s="1">
        <v>2453</v>
      </c>
      <c r="Y31" s="152">
        <v>62.862683567542128</v>
      </c>
      <c r="Z31" s="2">
        <v>865.514712111177</v>
      </c>
      <c r="AA31" s="4">
        <v>3.2808165056577994</v>
      </c>
      <c r="AB31" s="1">
        <v>119.41087982566407</v>
      </c>
      <c r="AC31" s="3" t="s">
        <v>171</v>
      </c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15" customHeight="1" x14ac:dyDescent="0.25">
      <c r="A32" s="1">
        <v>8.6E-3</v>
      </c>
      <c r="B32" s="1">
        <v>66400</v>
      </c>
      <c r="C32" s="48">
        <v>13180</v>
      </c>
      <c r="D32" s="152">
        <v>63.306733877094864</v>
      </c>
      <c r="E32" s="2">
        <v>1005.8408610634395</v>
      </c>
      <c r="F32" s="4">
        <v>1.1287864432207158</v>
      </c>
      <c r="G32" s="1">
        <v>4.4778660567268567</v>
      </c>
      <c r="H32" s="3" t="s">
        <v>172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>
        <v>967000</v>
      </c>
      <c r="X32" s="1">
        <v>2453</v>
      </c>
      <c r="Y32" s="152">
        <v>62.851637758186392</v>
      </c>
      <c r="Z32" s="2">
        <v>859.06012074806529</v>
      </c>
      <c r="AA32" s="4">
        <v>3.4460226928750535</v>
      </c>
      <c r="AB32" s="1">
        <v>114.39598781835902</v>
      </c>
      <c r="AC32" s="3" t="s">
        <v>173</v>
      </c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ht="15" customHeight="1" x14ac:dyDescent="0.25">
      <c r="A33" s="1">
        <v>0.9456</v>
      </c>
      <c r="B33" s="1">
        <v>65900</v>
      </c>
      <c r="C33" s="48">
        <v>13180</v>
      </c>
      <c r="D33" s="152">
        <v>63.306733877094864</v>
      </c>
      <c r="E33" s="2">
        <v>1005.8408610634395</v>
      </c>
      <c r="F33" s="4">
        <v>1.1287864432207158</v>
      </c>
      <c r="G33" s="1">
        <v>4.4441471858177692</v>
      </c>
      <c r="H33" s="3" t="s">
        <v>174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>
        <v>952000</v>
      </c>
      <c r="X33" s="1">
        <v>2453</v>
      </c>
      <c r="Y33" s="152">
        <v>62.837826004553712</v>
      </c>
      <c r="Z33" s="2">
        <v>849.3990961646598</v>
      </c>
      <c r="AA33" s="4">
        <v>3.7091469617063964</v>
      </c>
      <c r="AB33" s="1">
        <v>104.63220053849454</v>
      </c>
      <c r="AC33" s="3" t="s">
        <v>175</v>
      </c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43" ht="15" customHeight="1" x14ac:dyDescent="0.25">
      <c r="A34" s="1">
        <v>3.2399999999999998E-2</v>
      </c>
      <c r="B34" s="1">
        <v>67700</v>
      </c>
      <c r="C34" s="48">
        <v>13180</v>
      </c>
      <c r="D34" s="152">
        <v>63.306733877094864</v>
      </c>
      <c r="E34" s="2">
        <v>1005.8408610634395</v>
      </c>
      <c r="F34" s="4">
        <v>1.1287864432207158</v>
      </c>
      <c r="G34" s="1">
        <v>4.5655351210904849</v>
      </c>
      <c r="H34" s="3" t="s">
        <v>176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>
        <v>845000</v>
      </c>
      <c r="X34" s="1">
        <v>2453</v>
      </c>
      <c r="Y34" s="152">
        <v>62.847169795968043</v>
      </c>
      <c r="Z34" s="2">
        <v>852.95917120816694</v>
      </c>
      <c r="AA34" s="4">
        <v>3.6102376463788848</v>
      </c>
      <c r="AB34" s="1">
        <v>95.416475421376646</v>
      </c>
      <c r="AC34" s="3" t="s">
        <v>177</v>
      </c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43" ht="15" customHeight="1" x14ac:dyDescent="0.25">
      <c r="A35" s="1">
        <v>0</v>
      </c>
      <c r="B35" s="1">
        <v>70900</v>
      </c>
      <c r="C35" s="48">
        <v>13180</v>
      </c>
      <c r="D35" s="152">
        <v>63.330806984541326</v>
      </c>
      <c r="E35" s="2">
        <v>1001.8915989174948</v>
      </c>
      <c r="F35" s="4">
        <v>1.1636998931515046</v>
      </c>
      <c r="G35" s="1">
        <v>4.6378857387716614</v>
      </c>
      <c r="H35" s="3" t="s">
        <v>178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>
        <v>820000</v>
      </c>
      <c r="X35" s="1">
        <v>2453</v>
      </c>
      <c r="Y35" s="152">
        <v>62.846438625134191</v>
      </c>
      <c r="Z35" s="2">
        <v>851.70129719709507</v>
      </c>
      <c r="AA35" s="4">
        <v>3.6450692282656485</v>
      </c>
      <c r="AB35" s="1">
        <v>91.708697036253938</v>
      </c>
      <c r="AC35" s="3" t="s">
        <v>179</v>
      </c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ht="15" customHeight="1" x14ac:dyDescent="0.25">
      <c r="A36" s="1">
        <v>2.1999999999999999E-2</v>
      </c>
      <c r="B36" s="1">
        <v>35900</v>
      </c>
      <c r="C36" s="48">
        <v>8100</v>
      </c>
      <c r="D36" s="152">
        <v>79.598136614376713</v>
      </c>
      <c r="E36" s="2">
        <v>1025.2896778588388</v>
      </c>
      <c r="F36" s="4">
        <v>1.0601251680938455</v>
      </c>
      <c r="G36" s="1">
        <v>4.1892032726104222</v>
      </c>
      <c r="H36" s="3" t="s">
        <v>180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>
        <v>1090000</v>
      </c>
      <c r="X36" s="1">
        <v>2752</v>
      </c>
      <c r="Y36" s="152">
        <v>62.822789891861163</v>
      </c>
      <c r="Z36" s="2">
        <v>858.74369032623838</v>
      </c>
      <c r="AA36" s="4">
        <v>3.4523825771256189</v>
      </c>
      <c r="AB36" s="1">
        <v>114.72528682644234</v>
      </c>
      <c r="AC36" s="3" t="s">
        <v>181</v>
      </c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ht="15" customHeight="1" x14ac:dyDescent="0.25">
      <c r="A37" s="1">
        <v>128.18805059302261</v>
      </c>
      <c r="B37" s="1">
        <v>38300</v>
      </c>
      <c r="C37" s="48">
        <v>8100</v>
      </c>
      <c r="D37" s="152">
        <v>79.592647378460939</v>
      </c>
      <c r="E37" s="2">
        <v>1025.2896778588388</v>
      </c>
      <c r="F37" s="4">
        <v>1.0601216252824102</v>
      </c>
      <c r="G37" s="1">
        <v>4.4692763658975698</v>
      </c>
      <c r="H37" s="3" t="s">
        <v>182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>
        <v>785000</v>
      </c>
      <c r="X37" s="1">
        <v>2752</v>
      </c>
      <c r="Y37" s="152">
        <v>62.830186773194214</v>
      </c>
      <c r="Z37" s="2">
        <v>858.42735429056529</v>
      </c>
      <c r="AA37" s="4">
        <v>3.4612526683532465</v>
      </c>
      <c r="AB37" s="1">
        <v>82.411519861382232</v>
      </c>
      <c r="AC37" s="3" t="s">
        <v>183</v>
      </c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43" ht="15" customHeight="1" x14ac:dyDescent="0.25">
      <c r="A38" s="1">
        <v>18.773552162985506</v>
      </c>
      <c r="B38" s="1">
        <v>40200</v>
      </c>
      <c r="C38" s="48">
        <v>8100</v>
      </c>
      <c r="D38" s="152">
        <v>79.592647378460939</v>
      </c>
      <c r="E38" s="2">
        <v>1024.4377943041716</v>
      </c>
      <c r="F38" s="4">
        <v>1.0670790621838855</v>
      </c>
      <c r="G38" s="1">
        <v>4.6604042033523596</v>
      </c>
      <c r="H38" s="3" t="s">
        <v>184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>
        <v>851000</v>
      </c>
      <c r="X38" s="1">
        <v>2752</v>
      </c>
      <c r="Y38" s="152">
        <v>62.830186773194214</v>
      </c>
      <c r="Z38" s="2">
        <v>858.42735429056529</v>
      </c>
      <c r="AA38" s="4">
        <v>3.4612526683532465</v>
      </c>
      <c r="AB38" s="1">
        <v>89.340386499409277</v>
      </c>
      <c r="AC38" s="3" t="s">
        <v>185</v>
      </c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 ht="15" customHeight="1" x14ac:dyDescent="0.25">
      <c r="A39" s="1">
        <v>15.657991364726284</v>
      </c>
      <c r="B39" s="1">
        <v>37000</v>
      </c>
      <c r="C39" s="48">
        <v>8100</v>
      </c>
      <c r="D39" s="152">
        <v>79.592647378460939</v>
      </c>
      <c r="E39" s="2">
        <v>1025.0462240476249</v>
      </c>
      <c r="F39" s="4">
        <v>1.062105288228542</v>
      </c>
      <c r="G39" s="1">
        <v>4.3095138768683521</v>
      </c>
      <c r="H39" s="3" t="s">
        <v>186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>
        <v>1226000</v>
      </c>
      <c r="X39" s="1">
        <v>2752</v>
      </c>
      <c r="Y39" s="152">
        <v>62.82205825435129</v>
      </c>
      <c r="Z39" s="2">
        <v>858.42735429056529</v>
      </c>
      <c r="AA39" s="4">
        <v>3.4606905801891075</v>
      </c>
      <c r="AB39" s="1">
        <v>128.7298519540478</v>
      </c>
      <c r="AC39" s="3" t="s">
        <v>187</v>
      </c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ht="15" customHeight="1" x14ac:dyDescent="0.25">
      <c r="A40" s="1">
        <v>31.008108868054823</v>
      </c>
      <c r="B40" s="1">
        <v>40200</v>
      </c>
      <c r="C40" s="48">
        <v>8100</v>
      </c>
      <c r="D40" s="152">
        <v>79.592647378460939</v>
      </c>
      <c r="E40" s="2">
        <v>1025.0462240476249</v>
      </c>
      <c r="F40" s="4">
        <v>1.062105288228542</v>
      </c>
      <c r="G40" s="1">
        <v>4.6822285905434526</v>
      </c>
      <c r="H40" s="3" t="s">
        <v>188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>
        <v>976000</v>
      </c>
      <c r="X40" s="1">
        <v>2752</v>
      </c>
      <c r="Y40" s="152">
        <v>62.82205825435129</v>
      </c>
      <c r="Z40" s="2">
        <v>858.42735429056529</v>
      </c>
      <c r="AA40" s="4">
        <v>3.4606905801891075</v>
      </c>
      <c r="AB40" s="1">
        <v>102.47988214286352</v>
      </c>
      <c r="AC40" s="3" t="s">
        <v>189</v>
      </c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</row>
    <row r="41" spans="1:43" ht="15" customHeight="1" x14ac:dyDescent="0.25">
      <c r="A41" s="1">
        <v>4.28</v>
      </c>
      <c r="B41" s="1">
        <v>41100</v>
      </c>
      <c r="C41" s="48">
        <v>8100</v>
      </c>
      <c r="D41" s="152">
        <v>79.592647378460939</v>
      </c>
      <c r="E41" s="2">
        <v>1025.0462240476249</v>
      </c>
      <c r="F41" s="4">
        <v>1.062105288228542</v>
      </c>
      <c r="G41" s="1">
        <v>4.7870546037645747</v>
      </c>
      <c r="H41" s="3" t="s">
        <v>190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>
        <v>846000</v>
      </c>
      <c r="X41" s="1">
        <v>2752</v>
      </c>
      <c r="Y41" s="152">
        <v>62.822546014247763</v>
      </c>
      <c r="Z41" s="2">
        <v>864.55993371134127</v>
      </c>
      <c r="AA41" s="4">
        <v>3.3022308226625388</v>
      </c>
      <c r="AB41" s="1">
        <v>93.09245997825559</v>
      </c>
      <c r="AC41" s="3" t="s">
        <v>191</v>
      </c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</row>
    <row r="42" spans="1:43" ht="15" customHeight="1" x14ac:dyDescent="0.25">
      <c r="A42" s="1">
        <v>60.759285983800872</v>
      </c>
      <c r="B42" s="1">
        <v>42300</v>
      </c>
      <c r="C42" s="48">
        <v>8100</v>
      </c>
      <c r="D42" s="152">
        <v>79.592647378460939</v>
      </c>
      <c r="E42" s="2">
        <v>1025.2896778588388</v>
      </c>
      <c r="F42" s="4">
        <v>1.0601216252824102</v>
      </c>
      <c r="G42" s="1">
        <v>4.9360415216048876</v>
      </c>
      <c r="H42" s="3" t="s">
        <v>192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>
        <v>953000</v>
      </c>
      <c r="X42" s="1">
        <v>2752</v>
      </c>
      <c r="Y42" s="152">
        <v>62.822708599496309</v>
      </c>
      <c r="Z42" s="2">
        <v>860.64368940365341</v>
      </c>
      <c r="AA42" s="4">
        <v>3.4025960351045921</v>
      </c>
      <c r="AB42" s="1">
        <v>101.77335219298759</v>
      </c>
      <c r="AC42" s="3" t="s">
        <v>193</v>
      </c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</row>
    <row r="43" spans="1:43" ht="15" customHeight="1" x14ac:dyDescent="0.25">
      <c r="A43" s="1">
        <v>4.2300000000000004</v>
      </c>
      <c r="B43" s="1">
        <v>52942</v>
      </c>
      <c r="C43" s="1">
        <v>11650</v>
      </c>
      <c r="D43" s="152">
        <v>73.762786941059034</v>
      </c>
      <c r="E43" s="2">
        <v>1023.8296570240503</v>
      </c>
      <c r="F43" s="4">
        <v>1.0640498780705223</v>
      </c>
      <c r="G43" s="1">
        <v>4.2832823214314484</v>
      </c>
      <c r="H43" s="3" t="s">
        <v>194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>
        <v>667000</v>
      </c>
      <c r="X43" s="1">
        <v>2848</v>
      </c>
      <c r="Y43" s="152">
        <v>62.927675426344798</v>
      </c>
      <c r="Z43" s="2">
        <v>924.83254902638669</v>
      </c>
      <c r="AA43" s="4">
        <v>2.0870651104229254</v>
      </c>
      <c r="AB43" s="1">
        <v>112.21472537327249</v>
      </c>
      <c r="AC43" s="3" t="s">
        <v>195</v>
      </c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</row>
    <row r="44" spans="1:43" ht="15" customHeight="1" x14ac:dyDescent="0.25">
      <c r="A44" s="3" t="s">
        <v>362</v>
      </c>
      <c r="B44" s="1">
        <v>54994</v>
      </c>
      <c r="C44" s="1">
        <v>11650</v>
      </c>
      <c r="D44" s="152">
        <v>73.762990641868399</v>
      </c>
      <c r="E44" s="2">
        <v>1023.58648397764</v>
      </c>
      <c r="F44" s="4">
        <v>1.0660390663970494</v>
      </c>
      <c r="G44" s="1">
        <v>4.4409975376929332</v>
      </c>
      <c r="H44" s="3" t="s">
        <v>196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>
        <v>715000</v>
      </c>
      <c r="X44" s="1">
        <v>2848</v>
      </c>
      <c r="Y44" s="152">
        <v>62.923946050558271</v>
      </c>
      <c r="Z44" s="2">
        <v>920.25032467370943</v>
      </c>
      <c r="AA44" s="4">
        <v>2.1613473803729146</v>
      </c>
      <c r="AB44" s="1">
        <v>116.1559558016077</v>
      </c>
      <c r="AC44" s="3" t="s">
        <v>197</v>
      </c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</row>
    <row r="45" spans="1:43" ht="15" customHeight="1" x14ac:dyDescent="0.25">
      <c r="A45" s="3" t="s">
        <v>198</v>
      </c>
      <c r="B45" s="1">
        <v>54075</v>
      </c>
      <c r="C45" s="1">
        <v>11650</v>
      </c>
      <c r="D45" s="152">
        <v>73.762885705205818</v>
      </c>
      <c r="E45" s="2">
        <v>1024.1945043025473</v>
      </c>
      <c r="F45" s="4">
        <v>1.0610733519444764</v>
      </c>
      <c r="G45" s="1">
        <v>4.3872205132683959</v>
      </c>
      <c r="H45" s="3" t="s">
        <v>199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>
        <v>644000</v>
      </c>
      <c r="X45" s="1">
        <v>2848</v>
      </c>
      <c r="Y45" s="152">
        <v>62.923946050558271</v>
      </c>
      <c r="Z45" s="2">
        <v>920.25032467370943</v>
      </c>
      <c r="AA45" s="4">
        <v>2.1613473803729146</v>
      </c>
      <c r="AB45" s="1">
        <v>104.62158816256694</v>
      </c>
      <c r="AC45" s="3" t="s">
        <v>200</v>
      </c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3" ht="15" customHeight="1" x14ac:dyDescent="0.25">
      <c r="A46" s="1">
        <v>288.14999999999998</v>
      </c>
      <c r="B46" s="1">
        <v>57567</v>
      </c>
      <c r="C46" s="1">
        <v>11650</v>
      </c>
      <c r="D46" s="152">
        <v>73.763268414176565</v>
      </c>
      <c r="E46" s="2">
        <v>1023.9512610881715</v>
      </c>
      <c r="F46" s="4">
        <v>1.0630579767941191</v>
      </c>
      <c r="G46" s="1">
        <v>4.6618145206773134</v>
      </c>
      <c r="H46" s="3" t="s">
        <v>201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>
        <v>577000</v>
      </c>
      <c r="X46" s="1">
        <v>2848</v>
      </c>
      <c r="Y46" s="152">
        <v>62.922486630499904</v>
      </c>
      <c r="Z46" s="2">
        <v>924.94454095095443</v>
      </c>
      <c r="AA46" s="4">
        <v>2.0850835445500118</v>
      </c>
      <c r="AB46" s="1">
        <v>97.165562088048105</v>
      </c>
      <c r="AC46" s="3" t="s">
        <v>202</v>
      </c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3" ht="15" customHeight="1" x14ac:dyDescent="0.25">
      <c r="A47" s="1">
        <v>6.4999999999999997E-3</v>
      </c>
      <c r="B47" s="1">
        <v>61760</v>
      </c>
      <c r="C47" s="1">
        <v>11650</v>
      </c>
      <c r="D47" s="152">
        <v>73.784793511290871</v>
      </c>
      <c r="E47" s="2">
        <v>1021.1573247304256</v>
      </c>
      <c r="F47" s="4">
        <v>1.0861654409741617</v>
      </c>
      <c r="G47" s="1">
        <v>4.8949656679720706</v>
      </c>
      <c r="H47" s="3" t="s">
        <v>203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>
        <v>674000</v>
      </c>
      <c r="X47" s="1">
        <v>2848</v>
      </c>
      <c r="Y47" s="152">
        <v>62.92321634749748</v>
      </c>
      <c r="Z47" s="2">
        <v>924.2727540909965</v>
      </c>
      <c r="AA47" s="4">
        <v>2.0958500128132265</v>
      </c>
      <c r="AB47" s="1">
        <v>112.91709899274956</v>
      </c>
      <c r="AC47" s="3" t="s">
        <v>204</v>
      </c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</row>
    <row r="48" spans="1:43" ht="15" customHeight="1" x14ac:dyDescent="0.25">
      <c r="A48" s="1">
        <v>287.05</v>
      </c>
      <c r="B48" s="1">
        <v>56640</v>
      </c>
      <c r="C48" s="1">
        <v>11650</v>
      </c>
      <c r="D48" s="152">
        <v>73.783177026813718</v>
      </c>
      <c r="E48" s="2">
        <v>1022.1284276291706</v>
      </c>
      <c r="F48" s="4">
        <v>1.0780919795385315</v>
      </c>
      <c r="G48" s="1">
        <v>4.5227832268881647</v>
      </c>
      <c r="H48" s="3" t="s">
        <v>205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>
        <v>696000</v>
      </c>
      <c r="X48" s="1">
        <v>2848</v>
      </c>
      <c r="Y48" s="152">
        <v>62.926702580799656</v>
      </c>
      <c r="Z48" s="2">
        <v>923.93700885007445</v>
      </c>
      <c r="AA48" s="4">
        <v>2.1013700604451571</v>
      </c>
      <c r="AB48" s="1">
        <v>116.29651867227037</v>
      </c>
      <c r="AC48" s="3" t="s">
        <v>206</v>
      </c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1:43" ht="15" customHeight="1" x14ac:dyDescent="0.25">
      <c r="A49" s="1">
        <v>9.8066499999999994</v>
      </c>
      <c r="B49" s="1">
        <v>58949</v>
      </c>
      <c r="C49" s="1">
        <v>11650</v>
      </c>
      <c r="D49" s="152">
        <v>73.783244895678507</v>
      </c>
      <c r="E49" s="2">
        <v>1022.6142594235821</v>
      </c>
      <c r="F49" s="4">
        <v>1.0740776993013181</v>
      </c>
      <c r="G49" s="1">
        <v>4.7247527443373576</v>
      </c>
      <c r="H49" s="3" t="s">
        <v>207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>
        <v>2310000</v>
      </c>
      <c r="X49" s="1">
        <v>7091</v>
      </c>
      <c r="Y49" s="152">
        <v>62.113394545140316</v>
      </c>
      <c r="Z49" s="2">
        <v>878.54171824554271</v>
      </c>
      <c r="AA49" s="4">
        <v>2.9249338912053102</v>
      </c>
      <c r="AB49" s="1">
        <v>111.37518535844038</v>
      </c>
      <c r="AC49" s="3" t="s">
        <v>208</v>
      </c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1:43" ht="15" customHeight="1" x14ac:dyDescent="0.25">
      <c r="A50" s="1">
        <v>1013.25</v>
      </c>
      <c r="B50" s="1">
        <v>57230</v>
      </c>
      <c r="C50" s="1">
        <v>11650</v>
      </c>
      <c r="D50" s="152">
        <v>73.783072138361973</v>
      </c>
      <c r="E50" s="2">
        <v>1022.4927839486857</v>
      </c>
      <c r="F50" s="4">
        <v>1.075079619793895</v>
      </c>
      <c r="G50" s="1">
        <v>4.5827003427577919</v>
      </c>
      <c r="H50" s="3" t="s">
        <v>209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>
        <v>2077000</v>
      </c>
      <c r="X50" s="1">
        <v>7091</v>
      </c>
      <c r="Y50" s="152">
        <v>62.615012027759263</v>
      </c>
      <c r="Z50" s="2">
        <v>892.70603643163292</v>
      </c>
      <c r="AA50" s="4">
        <v>2.6522912166247403</v>
      </c>
      <c r="AB50" s="1">
        <v>110.4352717238382</v>
      </c>
      <c r="AC50" s="3" t="s">
        <v>210</v>
      </c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</row>
    <row r="51" spans="1:43" ht="15" customHeight="1" x14ac:dyDescent="0.25">
      <c r="A51" s="1">
        <v>1</v>
      </c>
      <c r="B51" s="1">
        <v>32489</v>
      </c>
      <c r="C51" s="1">
        <v>6070</v>
      </c>
      <c r="D51" s="152">
        <v>74.911960288743913</v>
      </c>
      <c r="E51" s="2">
        <v>1017.7643460558694</v>
      </c>
      <c r="F51" s="4">
        <v>1.117410549729644</v>
      </c>
      <c r="G51" s="1">
        <v>4.797265568295618</v>
      </c>
      <c r="H51" s="3" t="s">
        <v>211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>
        <v>770000</v>
      </c>
      <c r="X51" s="1">
        <v>4040</v>
      </c>
      <c r="Y51" s="152">
        <v>76.518984763451471</v>
      </c>
      <c r="Z51" s="2">
        <v>978.22441799815317</v>
      </c>
      <c r="AA51" s="4">
        <v>1.5208410348466033</v>
      </c>
      <c r="AB51" s="1">
        <v>125.32148662411946</v>
      </c>
      <c r="AC51" s="3" t="s">
        <v>212</v>
      </c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</row>
    <row r="52" spans="1:43" ht="15" customHeight="1" x14ac:dyDescent="0.25">
      <c r="A52" s="1">
        <v>2.2999999999999998</v>
      </c>
      <c r="B52" s="1">
        <v>30114</v>
      </c>
      <c r="C52" s="1">
        <v>6070</v>
      </c>
      <c r="D52" s="152">
        <v>74.912056550474503</v>
      </c>
      <c r="E52" s="2">
        <v>1017.0384682683302</v>
      </c>
      <c r="F52" s="4">
        <v>1.1236571625580405</v>
      </c>
      <c r="G52" s="1">
        <v>4.4218581408281654</v>
      </c>
      <c r="H52" s="3" t="s">
        <v>213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>
        <v>730000</v>
      </c>
      <c r="X52" s="1">
        <v>4040</v>
      </c>
      <c r="Y52" s="152">
        <v>76.518577698032416</v>
      </c>
      <c r="Z52" s="2">
        <v>978.45882751744932</v>
      </c>
      <c r="AA52" s="4">
        <v>1.5180909448104591</v>
      </c>
      <c r="AB52" s="1">
        <v>119.02651150421761</v>
      </c>
      <c r="AC52" s="3" t="s">
        <v>214</v>
      </c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</row>
    <row r="53" spans="1:43" ht="15" customHeight="1" x14ac:dyDescent="0.25">
      <c r="A53" s="1">
        <v>2</v>
      </c>
      <c r="B53" s="1">
        <v>28002</v>
      </c>
      <c r="C53" s="1">
        <v>6070</v>
      </c>
      <c r="D53" s="152">
        <v>74.91165946952944</v>
      </c>
      <c r="E53" s="2">
        <v>1015.4671711103266</v>
      </c>
      <c r="F53" s="4">
        <v>1.13729803945374</v>
      </c>
      <c r="G53" s="1">
        <v>4.0624211530064818</v>
      </c>
      <c r="H53" s="3" t="s">
        <v>215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>
        <v>860000</v>
      </c>
      <c r="X53" s="1">
        <v>4040</v>
      </c>
      <c r="Y53" s="152">
        <v>76.507411155962771</v>
      </c>
      <c r="Z53" s="2">
        <v>979.63155747516464</v>
      </c>
      <c r="AA53" s="4">
        <v>1.5043898187973266</v>
      </c>
      <c r="AB53" s="1">
        <v>141.50008493070717</v>
      </c>
      <c r="AC53" s="3" t="s">
        <v>216</v>
      </c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</row>
    <row r="54" spans="1:43" ht="15" customHeight="1" x14ac:dyDescent="0.25">
      <c r="A54" s="1">
        <v>1E-10</v>
      </c>
      <c r="B54" s="1">
        <v>31803</v>
      </c>
      <c r="C54" s="1">
        <v>6070</v>
      </c>
      <c r="D54" s="152">
        <v>74.911478977050649</v>
      </c>
      <c r="E54" s="2">
        <v>1016.9175294034904</v>
      </c>
      <c r="F54" s="4">
        <v>1.1247001105048895</v>
      </c>
      <c r="G54" s="1">
        <v>4.6655358998268381</v>
      </c>
      <c r="H54" s="3" t="s">
        <v>217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>
        <v>820000</v>
      </c>
      <c r="X54" s="1">
        <v>4040</v>
      </c>
      <c r="Y54" s="152">
        <v>76.506538662622603</v>
      </c>
      <c r="Z54" s="2">
        <v>979.74889304083194</v>
      </c>
      <c r="AA54" s="4">
        <v>1.5030262561013055</v>
      </c>
      <c r="AB54" s="1">
        <v>135.04108541402789</v>
      </c>
      <c r="AC54" s="3" t="s">
        <v>218</v>
      </c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</row>
    <row r="55" spans="1:43" ht="15" customHeight="1" x14ac:dyDescent="0.25">
      <c r="A55" s="1">
        <v>0</v>
      </c>
      <c r="B55" s="1">
        <v>30371</v>
      </c>
      <c r="C55" s="1">
        <v>6070</v>
      </c>
      <c r="D55" s="152">
        <v>74.911268401591443</v>
      </c>
      <c r="E55" s="2">
        <v>1015.4671711103266</v>
      </c>
      <c r="F55" s="4">
        <v>1.1372972399156134</v>
      </c>
      <c r="G55" s="1">
        <v>4.4061095484581481</v>
      </c>
      <c r="H55" s="3" t="s">
        <v>219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>
        <v>820000</v>
      </c>
      <c r="X55" s="1">
        <v>5210</v>
      </c>
      <c r="Y55" s="152">
        <v>76.278983982644036</v>
      </c>
      <c r="Z55" s="2">
        <v>1003.8048215732123</v>
      </c>
      <c r="AA55" s="4">
        <v>1.2479494173908261</v>
      </c>
      <c r="AB55" s="1">
        <v>126.11860154217149</v>
      </c>
      <c r="AC55" s="3" t="s">
        <v>220</v>
      </c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1:43" ht="15" customHeight="1" x14ac:dyDescent="0.25">
      <c r="A56" s="1">
        <v>0</v>
      </c>
      <c r="B56" s="1">
        <v>38182</v>
      </c>
      <c r="C56" s="1">
        <v>6070</v>
      </c>
      <c r="D56" s="152">
        <v>74.911815895767987</v>
      </c>
      <c r="E56" s="2">
        <v>1017.7643460558694</v>
      </c>
      <c r="F56" s="4">
        <v>1.1174102597468327</v>
      </c>
      <c r="G56" s="1">
        <v>5.637884867601441</v>
      </c>
      <c r="H56" s="3" t="s">
        <v>221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>
        <v>930000</v>
      </c>
      <c r="X56" s="1">
        <v>5210</v>
      </c>
      <c r="Y56" s="152">
        <v>76.279685247777209</v>
      </c>
      <c r="Z56" s="2">
        <v>1003.3262387975418</v>
      </c>
      <c r="AA56" s="4">
        <v>1.2525692217581401</v>
      </c>
      <c r="AB56" s="1">
        <v>142.50939267703171</v>
      </c>
      <c r="AC56" s="3" t="s">
        <v>222</v>
      </c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1:43" ht="15" customHeight="1" x14ac:dyDescent="0.25">
      <c r="A57" s="1">
        <v>0</v>
      </c>
      <c r="B57" s="1">
        <v>30770</v>
      </c>
      <c r="C57" s="1">
        <v>6070</v>
      </c>
      <c r="D57" s="152">
        <v>74.911833944914918</v>
      </c>
      <c r="E57" s="2">
        <v>1017.0384682683302</v>
      </c>
      <c r="F57" s="4">
        <v>1.1236567129895392</v>
      </c>
      <c r="G57" s="1">
        <v>4.5181852105441198</v>
      </c>
      <c r="H57" s="3" t="s">
        <v>223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>
        <v>890000</v>
      </c>
      <c r="X57" s="1">
        <v>5210</v>
      </c>
      <c r="Y57" s="152">
        <v>76.281263057208065</v>
      </c>
      <c r="Z57" s="2">
        <v>1000.2199522697736</v>
      </c>
      <c r="AA57" s="4">
        <v>1.2829680384616102</v>
      </c>
      <c r="AB57" s="1">
        <v>133.14855146146022</v>
      </c>
      <c r="AC57" s="3" t="s">
        <v>224</v>
      </c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1:43" ht="15" customHeight="1" x14ac:dyDescent="0.25">
      <c r="A58" s="1">
        <v>0</v>
      </c>
      <c r="B58" s="1">
        <v>88806</v>
      </c>
      <c r="C58" s="1">
        <v>9690</v>
      </c>
      <c r="D58" s="152">
        <v>-62.27846036026898</v>
      </c>
      <c r="E58" s="2">
        <v>913.69975911346455</v>
      </c>
      <c r="F58" s="4">
        <v>2.2357645030634004</v>
      </c>
      <c r="G58" s="1">
        <v>4.1090755745828957</v>
      </c>
      <c r="H58" s="3" t="s">
        <v>225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>
        <v>960000</v>
      </c>
      <c r="X58" s="1">
        <v>5210</v>
      </c>
      <c r="Y58" s="152">
        <v>76.284593819477053</v>
      </c>
      <c r="Z58" s="2">
        <v>998.31226516630693</v>
      </c>
      <c r="AA58" s="4">
        <v>1.3020056762084375</v>
      </c>
      <c r="AB58" s="1">
        <v>141.52091641022298</v>
      </c>
      <c r="AC58" s="3" t="s">
        <v>226</v>
      </c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1:43" ht="15" customHeight="1" x14ac:dyDescent="0.25">
      <c r="A59" s="3" t="s">
        <v>227</v>
      </c>
      <c r="B59" s="1">
        <v>93144</v>
      </c>
      <c r="C59" s="1">
        <v>9690</v>
      </c>
      <c r="D59" s="152">
        <v>-62.278262460200921</v>
      </c>
      <c r="E59" s="2">
        <v>913.74411742896132</v>
      </c>
      <c r="F59" s="4">
        <v>2.2350018994760599</v>
      </c>
      <c r="G59" s="1">
        <v>4.3112664497624777</v>
      </c>
      <c r="H59" s="3" t="s">
        <v>228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>
        <v>1050000</v>
      </c>
      <c r="X59" s="1">
        <v>5210</v>
      </c>
      <c r="Y59" s="152">
        <v>76.285587160384992</v>
      </c>
      <c r="Z59" s="2">
        <v>999.7427539957381</v>
      </c>
      <c r="AA59" s="4">
        <v>1.2877098561583873</v>
      </c>
      <c r="AB59" s="1">
        <v>156.50692403525983</v>
      </c>
      <c r="AC59" s="3" t="s">
        <v>229</v>
      </c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1:43" ht="15" customHeight="1" x14ac:dyDescent="0.25">
      <c r="A60" s="3" t="s">
        <v>227</v>
      </c>
      <c r="B60" s="1">
        <v>90235</v>
      </c>
      <c r="C60" s="1">
        <v>9690</v>
      </c>
      <c r="D60" s="152">
        <v>-62.277198729789831</v>
      </c>
      <c r="E60" s="2">
        <v>913.2008482043542</v>
      </c>
      <c r="F60" s="4">
        <v>2.2442049158872432</v>
      </c>
      <c r="G60" s="1">
        <v>4.1594929245011052</v>
      </c>
      <c r="H60" s="3" t="s">
        <v>230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>
        <v>920000</v>
      </c>
      <c r="X60" s="1">
        <v>5210</v>
      </c>
      <c r="Y60" s="152">
        <v>76.285528729130633</v>
      </c>
      <c r="Z60" s="2">
        <v>999.7427539957381</v>
      </c>
      <c r="AA60" s="4">
        <v>1.2877097571793834</v>
      </c>
      <c r="AB60" s="1">
        <v>137.12988683796303</v>
      </c>
      <c r="AC60" s="3" t="s">
        <v>231</v>
      </c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1:43" ht="15" customHeight="1" x14ac:dyDescent="0.25">
      <c r="A61" s="42" t="b">
        <v>0</v>
      </c>
      <c r="B61" s="1">
        <v>90203</v>
      </c>
      <c r="C61" s="1">
        <v>9690</v>
      </c>
      <c r="D61" s="152">
        <v>-62.277132761038089</v>
      </c>
      <c r="E61" s="2">
        <v>913.31169822725428</v>
      </c>
      <c r="F61" s="4">
        <v>2.2423114830003583</v>
      </c>
      <c r="G61" s="1">
        <v>4.1615289220374052</v>
      </c>
      <c r="H61" s="3" t="s">
        <v>232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>
        <v>1260000</v>
      </c>
      <c r="X61" s="1">
        <v>8060</v>
      </c>
      <c r="Y61" s="152">
        <v>76.329565916627743</v>
      </c>
      <c r="Z61" s="2">
        <v>1021.5214007289732</v>
      </c>
      <c r="AA61" s="4">
        <v>1.0885151486553</v>
      </c>
      <c r="AB61" s="1">
        <v>143.61540454208401</v>
      </c>
      <c r="AC61" s="3" t="s">
        <v>233</v>
      </c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43" ht="15" customHeight="1" x14ac:dyDescent="0.25">
      <c r="A62" s="42" t="b">
        <v>1</v>
      </c>
      <c r="B62" s="1">
        <v>91697</v>
      </c>
      <c r="C62" s="1">
        <v>9690</v>
      </c>
      <c r="D62" s="152">
        <v>-62.277058546056345</v>
      </c>
      <c r="E62" s="2">
        <v>912.9016075582615</v>
      </c>
      <c r="F62" s="4">
        <v>2.2493100878584782</v>
      </c>
      <c r="G62" s="1">
        <v>4.217292007932353</v>
      </c>
      <c r="H62" s="3" t="s">
        <v>234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>
        <v>1130000</v>
      </c>
      <c r="X62" s="1">
        <v>8060</v>
      </c>
      <c r="Y62" s="152">
        <v>76.347076237686863</v>
      </c>
      <c r="Z62" s="2">
        <v>1029.5577043913904</v>
      </c>
      <c r="AA62" s="4">
        <v>1.0230674226572025</v>
      </c>
      <c r="AB62" s="1">
        <v>137.03741128039923</v>
      </c>
      <c r="AC62" s="3" t="s">
        <v>235</v>
      </c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1:43" ht="15" customHeight="1" x14ac:dyDescent="0.25">
      <c r="A63" s="42" t="b">
        <v>0</v>
      </c>
      <c r="B63" s="1">
        <v>91685</v>
      </c>
      <c r="C63" s="1">
        <v>9690</v>
      </c>
      <c r="D63" s="152">
        <v>-62.279664230286699</v>
      </c>
      <c r="E63" s="2">
        <v>913.40038609016881</v>
      </c>
      <c r="F63" s="4">
        <v>2.2409122991561148</v>
      </c>
      <c r="G63" s="1">
        <v>4.2325422855430705</v>
      </c>
      <c r="H63" s="3" t="s">
        <v>236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>
        <v>1260000</v>
      </c>
      <c r="X63" s="1">
        <v>8060</v>
      </c>
      <c r="Y63" s="152">
        <v>76.347309666000513</v>
      </c>
      <c r="Z63" s="2">
        <v>1030.5352703501001</v>
      </c>
      <c r="AA63" s="4">
        <v>1.0153769332364413</v>
      </c>
      <c r="AB63" s="1">
        <v>153.96010910552673</v>
      </c>
      <c r="AC63" s="3" t="s">
        <v>237</v>
      </c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43" ht="15" customHeight="1" x14ac:dyDescent="0.25">
      <c r="A64" s="42" t="b">
        <v>1</v>
      </c>
      <c r="B64" s="1">
        <v>90500</v>
      </c>
      <c r="C64" s="1">
        <v>9690</v>
      </c>
      <c r="D64" s="152">
        <v>-62.279961069124589</v>
      </c>
      <c r="E64" s="2">
        <v>912.91268912905628</v>
      </c>
      <c r="F64" s="4">
        <v>2.2492498151917455</v>
      </c>
      <c r="G64" s="1">
        <v>4.1623515939602633</v>
      </c>
      <c r="H64" s="3" t="s">
        <v>238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>
        <v>1170000</v>
      </c>
      <c r="X64" s="1">
        <v>8060</v>
      </c>
      <c r="Y64" s="152">
        <v>76.345734003121066</v>
      </c>
      <c r="Z64" s="2">
        <v>1030.5352703501001</v>
      </c>
      <c r="AA64" s="4">
        <v>1.0153748601078563</v>
      </c>
      <c r="AB64" s="1">
        <v>142.96325034791698</v>
      </c>
      <c r="AC64" s="3" t="s">
        <v>239</v>
      </c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1:43" ht="15" customHeight="1" x14ac:dyDescent="0.25">
      <c r="A65" s="42" t="b">
        <v>1</v>
      </c>
      <c r="B65" s="1">
        <v>69394</v>
      </c>
      <c r="C65" s="1">
        <v>12500</v>
      </c>
      <c r="D65" s="152">
        <v>-67.300552201602642</v>
      </c>
      <c r="E65" s="2">
        <v>998.81393946870708</v>
      </c>
      <c r="F65" s="4">
        <v>1.2490232411132571</v>
      </c>
      <c r="G65" s="1">
        <v>4.458593233524474</v>
      </c>
      <c r="H65" s="3" t="s">
        <v>240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>
        <v>1140000</v>
      </c>
      <c r="X65" s="1">
        <v>8060</v>
      </c>
      <c r="Y65" s="152">
        <v>76.348535146250526</v>
      </c>
      <c r="Z65" s="2">
        <v>1030.0463934654022</v>
      </c>
      <c r="AA65" s="4">
        <v>1.0192174352936871</v>
      </c>
      <c r="AB65" s="1">
        <v>138.77235716104025</v>
      </c>
      <c r="AC65" s="3" t="s">
        <v>241</v>
      </c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1:43" ht="15" customHeight="1" x14ac:dyDescent="0.25">
      <c r="A66" s="1">
        <v>1000</v>
      </c>
      <c r="B66" s="1">
        <v>65293</v>
      </c>
      <c r="C66" s="1">
        <v>12500</v>
      </c>
      <c r="D66" s="152">
        <v>-67.300407526349574</v>
      </c>
      <c r="E66" s="2">
        <v>1000.440718840631</v>
      </c>
      <c r="F66" s="4">
        <v>1.2335322173944632</v>
      </c>
      <c r="G66" s="1">
        <v>4.2477854890909006</v>
      </c>
      <c r="H66" s="3" t="s">
        <v>242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>
        <v>1100000</v>
      </c>
      <c r="X66" s="1">
        <v>8060</v>
      </c>
      <c r="Y66" s="152">
        <v>76.348535146250526</v>
      </c>
      <c r="Z66" s="2">
        <v>1030.0463934654022</v>
      </c>
      <c r="AA66" s="4">
        <v>1.0192174352936871</v>
      </c>
      <c r="AB66" s="1">
        <v>133.9031516466178</v>
      </c>
      <c r="AC66" s="3" t="s">
        <v>243</v>
      </c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1:43" ht="15" customHeight="1" x14ac:dyDescent="0.25">
      <c r="A67" s="1">
        <v>5</v>
      </c>
      <c r="B67" s="1">
        <v>73740</v>
      </c>
      <c r="C67" s="1">
        <v>12500</v>
      </c>
      <c r="D67" s="152">
        <v>-67.299322444759042</v>
      </c>
      <c r="E67" s="2">
        <v>992.1776650140115</v>
      </c>
      <c r="F67" s="4">
        <v>1.3142429840664038</v>
      </c>
      <c r="G67" s="1">
        <v>4.5027093732717791</v>
      </c>
      <c r="H67" s="3" t="s">
        <v>244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>
        <v>990000</v>
      </c>
      <c r="X67" s="1">
        <v>8060</v>
      </c>
      <c r="Y67" s="152">
        <v>76.34958553329632</v>
      </c>
      <c r="Z67" s="2">
        <v>1029.8020254555113</v>
      </c>
      <c r="AA67" s="4">
        <v>1.0211431535939957</v>
      </c>
      <c r="AB67" s="1">
        <v>120.28556788223169</v>
      </c>
      <c r="AC67" s="3" t="s">
        <v>245</v>
      </c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ht="15" customHeight="1" x14ac:dyDescent="0.25">
      <c r="A68" s="1">
        <v>109</v>
      </c>
      <c r="B68" s="1">
        <v>66010</v>
      </c>
      <c r="C68" s="1">
        <v>12500</v>
      </c>
      <c r="D68" s="152">
        <v>-67.299611802816472</v>
      </c>
      <c r="E68" s="2">
        <v>998.38136731978045</v>
      </c>
      <c r="F68" s="4">
        <v>1.2531645588836704</v>
      </c>
      <c r="G68" s="1">
        <v>4.2271540896527169</v>
      </c>
      <c r="H68" s="3" t="s">
        <v>246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>
        <v>1070000</v>
      </c>
      <c r="X68" s="1">
        <v>8060</v>
      </c>
      <c r="Y68" s="152">
        <v>76.345850720642176</v>
      </c>
      <c r="Z68" s="2">
        <v>1029.9242035918046</v>
      </c>
      <c r="AA68" s="4">
        <v>1.0201756442109002</v>
      </c>
      <c r="AB68" s="1">
        <v>130.12890788472654</v>
      </c>
      <c r="AC68" s="3" t="s">
        <v>247</v>
      </c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1:43" ht="15" customHeight="1" x14ac:dyDescent="0.25">
      <c r="A69" s="1">
        <v>29</v>
      </c>
      <c r="B69" s="1">
        <v>66641</v>
      </c>
      <c r="C69" s="1">
        <v>12500</v>
      </c>
      <c r="D69" s="152">
        <v>-67.299177764921225</v>
      </c>
      <c r="E69" s="2">
        <v>998.2431668857439</v>
      </c>
      <c r="F69" s="4">
        <v>1.254489101305263</v>
      </c>
      <c r="G69" s="1">
        <v>4.2630562504300356</v>
      </c>
      <c r="H69" s="3" t="s">
        <v>248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>
        <v>1530000</v>
      </c>
      <c r="X69" s="1">
        <v>10330</v>
      </c>
      <c r="Y69" s="152">
        <v>76.390999379291017</v>
      </c>
      <c r="Z69" s="2">
        <v>1017.2803809372215</v>
      </c>
      <c r="AA69" s="4">
        <v>1.1248280136396909</v>
      </c>
      <c r="AB69" s="1">
        <v>131.67550282573603</v>
      </c>
      <c r="AC69" s="3" t="s">
        <v>249</v>
      </c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1:43" ht="15" customHeight="1" x14ac:dyDescent="0.25">
      <c r="A70" s="1">
        <v>1</v>
      </c>
      <c r="B70" s="1">
        <v>73963</v>
      </c>
      <c r="C70" s="1">
        <v>12500</v>
      </c>
      <c r="D70" s="152">
        <v>-67.297224534314452</v>
      </c>
      <c r="E70" s="2">
        <v>997.89535160814717</v>
      </c>
      <c r="F70" s="4">
        <v>1.2578195057492096</v>
      </c>
      <c r="G70" s="1">
        <v>4.7189203093570162</v>
      </c>
      <c r="H70" s="3" t="s">
        <v>250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>
        <v>1170000</v>
      </c>
      <c r="X70" s="1">
        <v>10330</v>
      </c>
      <c r="Y70" s="152">
        <v>76.391232596917121</v>
      </c>
      <c r="Z70" s="2">
        <v>1018.3695646140993</v>
      </c>
      <c r="AA70" s="4">
        <v>1.1154111535520232</v>
      </c>
      <c r="AB70" s="1">
        <v>101.54313262020658</v>
      </c>
      <c r="AC70" s="3" t="s">
        <v>251</v>
      </c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1:43" ht="15" customHeight="1" x14ac:dyDescent="0.25">
      <c r="A71" s="1">
        <v>112</v>
      </c>
      <c r="B71" s="1">
        <v>66531</v>
      </c>
      <c r="C71" s="1">
        <v>12500</v>
      </c>
      <c r="D71" s="152">
        <v>-67.297152190552055</v>
      </c>
      <c r="E71" s="2">
        <v>997.94060968506665</v>
      </c>
      <c r="F71" s="4">
        <v>1.2573821092440203</v>
      </c>
      <c r="G71" s="1">
        <v>4.2462271703388614</v>
      </c>
      <c r="H71" s="3" t="s">
        <v>252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>
        <v>1550000</v>
      </c>
      <c r="X71" s="1">
        <v>10330</v>
      </c>
      <c r="Y71" s="152">
        <v>76.386159861449855</v>
      </c>
      <c r="Z71" s="2">
        <v>1018.4906432889842</v>
      </c>
      <c r="AA71" s="4">
        <v>1.1143619186877922</v>
      </c>
      <c r="AB71" s="1">
        <v>134.64961445132661</v>
      </c>
      <c r="AC71" s="3" t="s">
        <v>253</v>
      </c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1:43" ht="15" customHeight="1" x14ac:dyDescent="0.25">
      <c r="A72" s="1">
        <v>1</v>
      </c>
      <c r="B72" s="1">
        <v>67432</v>
      </c>
      <c r="C72" s="1">
        <v>12500</v>
      </c>
      <c r="D72" s="152">
        <v>-67.298237332827199</v>
      </c>
      <c r="E72" s="2">
        <v>998.6280221019689</v>
      </c>
      <c r="F72" s="4">
        <v>1.2507808798258766</v>
      </c>
      <c r="G72" s="1">
        <v>4.3264457009916431</v>
      </c>
      <c r="H72" s="3" t="s">
        <v>254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>
        <v>1710000</v>
      </c>
      <c r="X72" s="1">
        <v>10330</v>
      </c>
      <c r="Y72" s="152">
        <v>76.386101551072912</v>
      </c>
      <c r="Z72" s="2">
        <v>1018.6117336202848</v>
      </c>
      <c r="AA72" s="4">
        <v>1.1133207378319543</v>
      </c>
      <c r="AB72" s="1">
        <v>148.68785289088115</v>
      </c>
      <c r="AC72" s="3" t="s">
        <v>255</v>
      </c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1:43" ht="15" customHeight="1" x14ac:dyDescent="0.25">
      <c r="A73" s="1">
        <v>1</v>
      </c>
      <c r="B73" s="1">
        <v>65528</v>
      </c>
      <c r="C73" s="1">
        <v>12500</v>
      </c>
      <c r="D73" s="152">
        <v>-67.298599040175858</v>
      </c>
      <c r="E73" s="2">
        <v>1001.7780942550048</v>
      </c>
      <c r="F73" s="4">
        <v>1.2209236332057505</v>
      </c>
      <c r="G73" s="1">
        <v>4.307099085931128</v>
      </c>
      <c r="H73" s="3" t="s">
        <v>256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>
        <v>469912</v>
      </c>
      <c r="X73" s="1">
        <v>550</v>
      </c>
      <c r="Y73" s="152">
        <v>35.606590284920578</v>
      </c>
      <c r="Z73" s="2">
        <v>778.24752896884377</v>
      </c>
      <c r="AA73" s="4">
        <v>3.3583621724228303</v>
      </c>
      <c r="AB73" s="1">
        <v>254.40539485622941</v>
      </c>
      <c r="AC73" s="3" t="s">
        <v>257</v>
      </c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1:43" ht="15" customHeight="1" x14ac:dyDescent="0.25">
      <c r="A74" s="42" t="b">
        <v>1</v>
      </c>
      <c r="B74" s="1">
        <v>67134</v>
      </c>
      <c r="C74" s="1">
        <v>12500</v>
      </c>
      <c r="D74" s="152">
        <v>-67.298960744153121</v>
      </c>
      <c r="E74" s="2">
        <v>998.87353429909138</v>
      </c>
      <c r="F74" s="4">
        <v>1.2484352610773495</v>
      </c>
      <c r="G74" s="1">
        <v>4.3154187892385218</v>
      </c>
      <c r="H74" s="3" t="s">
        <v>258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>
        <v>90223</v>
      </c>
      <c r="X74" s="1">
        <v>599</v>
      </c>
      <c r="Y74" s="152">
        <v>34.805891037651236</v>
      </c>
      <c r="Z74" s="2">
        <v>1028.8250228046545</v>
      </c>
      <c r="AA74" s="4">
        <v>0.62062024889687417</v>
      </c>
      <c r="AB74" s="1">
        <v>242.69705149846126</v>
      </c>
      <c r="AC74" s="3" t="s">
        <v>259</v>
      </c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1:43" ht="15" customHeight="1" x14ac:dyDescent="0.25">
      <c r="A75" s="1"/>
      <c r="B75" s="1">
        <v>62268</v>
      </c>
      <c r="C75" s="1">
        <v>12500</v>
      </c>
      <c r="D75" s="152">
        <v>-67.300407526349574</v>
      </c>
      <c r="E75" s="2">
        <v>999.18705051205586</v>
      </c>
      <c r="F75" s="4">
        <v>1.2454519475354064</v>
      </c>
      <c r="G75" s="1">
        <v>4.0122167904614088</v>
      </c>
      <c r="H75" s="3" t="s">
        <v>260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>
        <v>295642</v>
      </c>
      <c r="X75" s="1">
        <v>599</v>
      </c>
      <c r="Y75" s="152">
        <v>35.136574578656493</v>
      </c>
      <c r="Z75" s="2">
        <v>812.13438157256678</v>
      </c>
      <c r="AA75" s="4">
        <v>2.6652327624119572</v>
      </c>
      <c r="AB75" s="1">
        <v>185.1843007496829</v>
      </c>
      <c r="AC75" s="3" t="s">
        <v>261</v>
      </c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1:43" ht="15" customHeight="1" x14ac:dyDescent="0.25">
      <c r="A76" s="1"/>
      <c r="B76" s="1">
        <v>65772</v>
      </c>
      <c r="C76" s="1">
        <v>12500</v>
      </c>
      <c r="D76" s="152">
        <v>-67.300407526349574</v>
      </c>
      <c r="E76" s="2">
        <v>999.68788801557719</v>
      </c>
      <c r="F76" s="4">
        <v>1.2406762587257492</v>
      </c>
      <c r="G76" s="1">
        <v>4.2543089633510691</v>
      </c>
      <c r="H76" s="3" t="s">
        <v>262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>
        <v>256706</v>
      </c>
      <c r="X76" s="1">
        <v>599</v>
      </c>
      <c r="Y76" s="152">
        <v>35.073860917482065</v>
      </c>
      <c r="Z76" s="2">
        <v>805.10304258409849</v>
      </c>
      <c r="AA76" s="4">
        <v>2.7928149929876027</v>
      </c>
      <c r="AB76" s="1">
        <v>153.45004845268122</v>
      </c>
      <c r="AC76" s="3" t="s">
        <v>263</v>
      </c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1:43" ht="15" customHeight="1" x14ac:dyDescent="0.25">
      <c r="A77" s="1"/>
      <c r="B77" s="1">
        <v>72778</v>
      </c>
      <c r="C77" s="1">
        <v>12500</v>
      </c>
      <c r="D77" s="152">
        <v>-67.362575421144484</v>
      </c>
      <c r="E77" s="2">
        <v>1004.163879948072</v>
      </c>
      <c r="F77" s="4">
        <v>1.1994392132535585</v>
      </c>
      <c r="G77" s="1">
        <v>4.8693200856333378</v>
      </c>
      <c r="H77" s="3" t="s">
        <v>264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>
        <v>98279</v>
      </c>
      <c r="X77" s="1">
        <v>599</v>
      </c>
      <c r="Y77" s="152">
        <v>34.822664010647259</v>
      </c>
      <c r="Z77" s="2">
        <v>1028.0927634814957</v>
      </c>
      <c r="AA77" s="4">
        <v>0.62374526183423185</v>
      </c>
      <c r="AB77" s="1">
        <v>263.04293811873742</v>
      </c>
      <c r="AC77" s="3" t="s">
        <v>265</v>
      </c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1:43" ht="15" customHeight="1" x14ac:dyDescent="0.25">
      <c r="A78" s="1"/>
      <c r="B78" s="1">
        <v>68128</v>
      </c>
      <c r="C78" s="1">
        <v>12500</v>
      </c>
      <c r="D78" s="152">
        <v>-67.367840048105577</v>
      </c>
      <c r="E78" s="2">
        <v>1002.7282701649837</v>
      </c>
      <c r="F78" s="4">
        <v>1.2127748418341435</v>
      </c>
      <c r="G78" s="1">
        <v>4.5080830778008387</v>
      </c>
      <c r="H78" s="3" t="s">
        <v>266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>
        <v>53436</v>
      </c>
      <c r="X78" s="1">
        <v>599</v>
      </c>
      <c r="Y78" s="152">
        <v>34.822664010647259</v>
      </c>
      <c r="Z78" s="2">
        <v>1028.0927634814957</v>
      </c>
      <c r="AA78" s="4">
        <v>0.62374526183423185</v>
      </c>
      <c r="AB78" s="1">
        <v>143.02101610021322</v>
      </c>
      <c r="AC78" s="3" t="s">
        <v>265</v>
      </c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1:43" ht="15" customHeight="1" x14ac:dyDescent="0.25">
      <c r="A79" s="1"/>
      <c r="B79" s="1">
        <v>71024</v>
      </c>
      <c r="C79" s="1">
        <v>12500</v>
      </c>
      <c r="D79" s="152">
        <v>-67.367760614593848</v>
      </c>
      <c r="E79" s="2">
        <v>1004.4033099693989</v>
      </c>
      <c r="F79" s="4">
        <v>1.1972910821047638</v>
      </c>
      <c r="G79" s="1">
        <v>4.760491897928075</v>
      </c>
      <c r="H79" s="3" t="s">
        <v>267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>
        <v>99890</v>
      </c>
      <c r="X79" s="1">
        <v>729</v>
      </c>
      <c r="Y79" s="152">
        <v>34.772180172079672</v>
      </c>
      <c r="Z79" s="2">
        <v>1031.0243351006975</v>
      </c>
      <c r="AA79" s="4">
        <v>0.61139309685544196</v>
      </c>
      <c r="AB79" s="1">
        <v>224.11656317459216</v>
      </c>
      <c r="AC79" s="3" t="s">
        <v>268</v>
      </c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1:43" ht="15" customHeight="1" x14ac:dyDescent="0.25">
      <c r="A80" s="1"/>
      <c r="B80" s="1">
        <v>70073</v>
      </c>
      <c r="C80" s="1">
        <v>12500</v>
      </c>
      <c r="D80" s="152">
        <v>-67.443358321452294</v>
      </c>
      <c r="E80" s="2">
        <v>1006.4403321783276</v>
      </c>
      <c r="F80" s="4">
        <v>1.1794793534011221</v>
      </c>
      <c r="G80" s="1">
        <v>4.767676926221494</v>
      </c>
      <c r="H80" s="3" t="s">
        <v>269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>
        <v>152520</v>
      </c>
      <c r="X80" s="1">
        <v>2238</v>
      </c>
      <c r="Y80" s="152">
        <v>34.80165929573851</v>
      </c>
      <c r="Z80" s="2">
        <v>1030.2908084279647</v>
      </c>
      <c r="AA80" s="4">
        <v>0.61452579973423804</v>
      </c>
      <c r="AB80" s="1">
        <v>110.89873537893777</v>
      </c>
      <c r="AC80" s="3" t="s">
        <v>270</v>
      </c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1:43" ht="15" customHeight="1" x14ac:dyDescent="0.25">
      <c r="A81" s="1"/>
      <c r="B81" s="1">
        <v>54504</v>
      </c>
      <c r="C81" s="1">
        <v>12500</v>
      </c>
      <c r="D81" s="152">
        <v>-67.364612028164359</v>
      </c>
      <c r="E81" s="2">
        <v>1003.5655070847716</v>
      </c>
      <c r="F81" s="4">
        <v>1.204978026453394</v>
      </c>
      <c r="G81" s="1">
        <v>3.6299086769362878</v>
      </c>
      <c r="H81" s="3" t="s">
        <v>271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>
        <v>89955</v>
      </c>
      <c r="X81" s="1">
        <v>2238</v>
      </c>
      <c r="Y81" s="152">
        <v>34.80165929573851</v>
      </c>
      <c r="Z81" s="2">
        <v>1030.2908084279647</v>
      </c>
      <c r="AA81" s="4">
        <v>0.61452579973423804</v>
      </c>
      <c r="AB81" s="1">
        <v>65.407131792632754</v>
      </c>
      <c r="AC81" s="3" t="s">
        <v>270</v>
      </c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1:43" ht="15" customHeight="1" x14ac:dyDescent="0.25">
      <c r="A82" s="1"/>
      <c r="B82" s="1">
        <v>68710</v>
      </c>
      <c r="C82" s="1">
        <v>12500</v>
      </c>
      <c r="D82" s="152">
        <v>-67.446003271999146</v>
      </c>
      <c r="E82" s="2">
        <v>1007.0400925629243</v>
      </c>
      <c r="F82" s="4">
        <v>1.1740914982242245</v>
      </c>
      <c r="G82" s="1">
        <v>4.6963932551740912</v>
      </c>
      <c r="H82" s="3" t="s">
        <v>272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>
        <v>91566</v>
      </c>
      <c r="X82" s="1">
        <v>2238</v>
      </c>
      <c r="Y82" s="152">
        <v>34.818433421365839</v>
      </c>
      <c r="Z82" s="2">
        <v>1028.8250228046545</v>
      </c>
      <c r="AA82" s="4">
        <v>0.62066943299403776</v>
      </c>
      <c r="AB82" s="1">
        <v>65.919484576380825</v>
      </c>
      <c r="AC82" s="3" t="s">
        <v>273</v>
      </c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1:43" ht="15" customHeight="1" x14ac:dyDescent="0.25">
      <c r="A83" s="1"/>
      <c r="B83" s="1">
        <v>66515</v>
      </c>
      <c r="C83" s="1">
        <v>12500</v>
      </c>
      <c r="D83" s="152">
        <v>-67.444922251296404</v>
      </c>
      <c r="E83" s="2">
        <v>1006.8001536898877</v>
      </c>
      <c r="F83" s="4">
        <v>1.1762437641218455</v>
      </c>
      <c r="G83" s="1">
        <v>4.5380440980177141</v>
      </c>
      <c r="H83" s="3" t="s">
        <v>274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>
        <v>93445</v>
      </c>
      <c r="X83" s="1">
        <v>2352</v>
      </c>
      <c r="Y83" s="152">
        <v>34.810878074485238</v>
      </c>
      <c r="Z83" s="2">
        <v>1019.217360153074</v>
      </c>
      <c r="AA83" s="4">
        <v>0.66199637774897202</v>
      </c>
      <c r="AB83" s="1">
        <v>60.01545981550413</v>
      </c>
      <c r="AC83" s="3" t="s">
        <v>275</v>
      </c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1:43" ht="15" customHeight="1" x14ac:dyDescent="0.25">
      <c r="A84" s="1"/>
      <c r="B84" s="1">
        <v>65514</v>
      </c>
      <c r="C84" s="1">
        <v>12500</v>
      </c>
      <c r="D84" s="152">
        <v>-67.441873610913547</v>
      </c>
      <c r="E84" s="2">
        <v>1007.1600793616044</v>
      </c>
      <c r="F84" s="4">
        <v>1.1729708995985322</v>
      </c>
      <c r="G84" s="1">
        <v>4.4822216499367853</v>
      </c>
      <c r="H84" s="3" t="s">
        <v>276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>
        <v>912972</v>
      </c>
      <c r="X84" s="1">
        <v>2770</v>
      </c>
      <c r="Y84" s="152">
        <v>35.606590284920578</v>
      </c>
      <c r="Z84" s="2">
        <v>780.58754347010529</v>
      </c>
      <c r="AA84" s="4">
        <v>3.3059838581536702</v>
      </c>
      <c r="AB84" s="1">
        <v>99.695822461596919</v>
      </c>
      <c r="AC84" s="3" t="s">
        <v>277</v>
      </c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1:43" ht="15" customHeight="1" x14ac:dyDescent="0.25">
      <c r="A85" s="1"/>
      <c r="B85" s="1">
        <v>67087</v>
      </c>
      <c r="C85" s="1">
        <v>12500</v>
      </c>
      <c r="D85" s="152">
        <v>-67.446608630456268</v>
      </c>
      <c r="E85" s="2">
        <v>1007.4000876875598</v>
      </c>
      <c r="F85" s="4">
        <v>1.1708597707446371</v>
      </c>
      <c r="G85" s="1">
        <v>4.5981161494152198</v>
      </c>
      <c r="H85" s="3" t="s">
        <v>278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>
        <v>335651</v>
      </c>
      <c r="X85" s="1">
        <v>3121</v>
      </c>
      <c r="Y85" s="152">
        <v>35.057156495965444</v>
      </c>
      <c r="Z85" s="2">
        <v>940.27808839761235</v>
      </c>
      <c r="AA85" s="4">
        <v>1.1265790377572296</v>
      </c>
      <c r="AB85" s="1">
        <v>95.462435611292818</v>
      </c>
      <c r="AC85" s="3" t="s">
        <v>279</v>
      </c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1:43" ht="15" customHeight="1" x14ac:dyDescent="0.25">
      <c r="A86" s="1"/>
      <c r="B86" s="1">
        <v>47200</v>
      </c>
      <c r="C86" s="1">
        <v>11424</v>
      </c>
      <c r="D86" s="152">
        <v>79.086077678006077</v>
      </c>
      <c r="E86" s="2">
        <v>1024.5594568523532</v>
      </c>
      <c r="F86" s="4">
        <v>1.0657333324145282</v>
      </c>
      <c r="G86" s="1">
        <v>3.8878993164930367</v>
      </c>
      <c r="H86" s="3" t="s">
        <v>280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>
        <v>1388254</v>
      </c>
      <c r="X86" s="1">
        <v>4429</v>
      </c>
      <c r="Y86" s="152">
        <v>35.796906774310301</v>
      </c>
      <c r="Z86" s="2">
        <v>774.06920944895603</v>
      </c>
      <c r="AA86" s="4">
        <v>3.4591470912935285</v>
      </c>
      <c r="AB86" s="1">
        <v>90.613774981142697</v>
      </c>
      <c r="AC86" s="3" t="s">
        <v>281</v>
      </c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1:43" ht="15" customHeight="1" x14ac:dyDescent="0.25">
      <c r="A87" s="1"/>
      <c r="B87" s="1">
        <v>49000</v>
      </c>
      <c r="C87" s="1">
        <v>11424</v>
      </c>
      <c r="D87" s="152">
        <v>79.086077678006077</v>
      </c>
      <c r="E87" s="2">
        <v>1028.2147773860656</v>
      </c>
      <c r="F87" s="4">
        <v>1.0362366779416303</v>
      </c>
      <c r="G87" s="1">
        <v>4.151056838494223</v>
      </c>
      <c r="H87" s="3" t="s">
        <v>282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>
        <v>1380198</v>
      </c>
      <c r="X87" s="1">
        <v>5468</v>
      </c>
      <c r="Y87" s="152">
        <v>35.776236496963712</v>
      </c>
      <c r="Z87" s="2">
        <v>777.07965365420205</v>
      </c>
      <c r="AA87" s="4">
        <v>3.3893312337452275</v>
      </c>
      <c r="AB87" s="1">
        <v>74.473004313427779</v>
      </c>
      <c r="AC87" s="3" t="s">
        <v>283</v>
      </c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1:43" ht="15" customHeight="1" x14ac:dyDescent="0.25">
      <c r="A88" s="1"/>
      <c r="B88" s="1">
        <v>49500</v>
      </c>
      <c r="C88" s="1">
        <v>11424</v>
      </c>
      <c r="D88" s="152">
        <v>79.086188432112323</v>
      </c>
      <c r="E88" s="2">
        <v>1027.4828698069784</v>
      </c>
      <c r="F88" s="4">
        <v>1.0420766278401956</v>
      </c>
      <c r="G88" s="1">
        <v>4.1699140525558809</v>
      </c>
      <c r="H88" s="3" t="s">
        <v>284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>
        <v>1025751</v>
      </c>
      <c r="X88" s="1">
        <v>5468</v>
      </c>
      <c r="Y88" s="152">
        <v>35.776236496963712</v>
      </c>
      <c r="Z88" s="2">
        <v>777.07965365420205</v>
      </c>
      <c r="AA88" s="4">
        <v>3.3893312337452275</v>
      </c>
      <c r="AB88" s="1">
        <v>55.347681019319587</v>
      </c>
      <c r="AC88" s="3" t="s">
        <v>283</v>
      </c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1:43" ht="15" customHeight="1" x14ac:dyDescent="0.25">
      <c r="A89" s="1"/>
      <c r="B89" s="1">
        <v>55400</v>
      </c>
      <c r="C89" s="1">
        <v>10942</v>
      </c>
      <c r="D89" s="152">
        <v>79.25323780195491</v>
      </c>
      <c r="E89" s="2">
        <v>1019.9444968335957</v>
      </c>
      <c r="F89" s="4">
        <v>1.1043032600620313</v>
      </c>
      <c r="G89" s="1">
        <v>4.597398723874929</v>
      </c>
      <c r="H89" s="3" t="s">
        <v>285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>
        <v>1895759</v>
      </c>
      <c r="X89" s="1">
        <v>7269</v>
      </c>
      <c r="Y89" s="152">
        <v>35.681120877287725</v>
      </c>
      <c r="Z89" s="2">
        <v>814.25345129578386</v>
      </c>
      <c r="AA89" s="4">
        <v>2.6383433769388254</v>
      </c>
      <c r="AB89" s="1">
        <v>98.850106111099151</v>
      </c>
      <c r="AC89" s="3" t="s">
        <v>286</v>
      </c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1:43" ht="15" customHeight="1" x14ac:dyDescent="0.25">
      <c r="A90" s="1"/>
      <c r="B90" s="1">
        <v>52000</v>
      </c>
      <c r="C90" s="1">
        <v>10942</v>
      </c>
      <c r="D90" s="152">
        <v>79.253182586352253</v>
      </c>
      <c r="E90" s="2">
        <v>1019.217360153074</v>
      </c>
      <c r="F90" s="4">
        <v>1.1104869815932108</v>
      </c>
      <c r="G90" s="1">
        <v>4.2912185397618794</v>
      </c>
      <c r="H90" s="3" t="s">
        <v>287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>
        <v>1154641</v>
      </c>
      <c r="X90" s="1">
        <v>7995</v>
      </c>
      <c r="Y90" s="152">
        <v>35.570782775071287</v>
      </c>
      <c r="Z90" s="2">
        <v>1022.857245431122</v>
      </c>
      <c r="AA90" s="4">
        <v>0.64922353650578035</v>
      </c>
      <c r="AB90" s="1">
        <v>222.45094273635152</v>
      </c>
      <c r="AC90" s="3" t="s">
        <v>288</v>
      </c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1:43" ht="15" customHeight="1" x14ac:dyDescent="0.25">
      <c r="A91" s="1"/>
      <c r="B91" s="1">
        <v>55700</v>
      </c>
      <c r="C91" s="1">
        <v>10942</v>
      </c>
      <c r="D91" s="152">
        <v>79.253955599969956</v>
      </c>
      <c r="E91" s="2">
        <v>1022.006998888191</v>
      </c>
      <c r="F91" s="4">
        <v>1.0869508832688239</v>
      </c>
      <c r="G91" s="1">
        <v>4.6960859379298965</v>
      </c>
      <c r="H91" s="3" t="s">
        <v>289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>
        <v>1066029</v>
      </c>
      <c r="X91" s="1">
        <v>8511</v>
      </c>
      <c r="Y91" s="152">
        <v>34.443786452580902</v>
      </c>
      <c r="Z91" s="2">
        <v>1032.492657100197</v>
      </c>
      <c r="AA91" s="4">
        <v>0.60416182450654077</v>
      </c>
      <c r="AB91" s="1">
        <v>207.3171113488049</v>
      </c>
      <c r="AC91" s="3" t="s">
        <v>290</v>
      </c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1:43" ht="15" customHeight="1" x14ac:dyDescent="0.25">
      <c r="A92" s="1"/>
      <c r="B92" s="1">
        <v>55600</v>
      </c>
      <c r="C92" s="1">
        <v>9245</v>
      </c>
      <c r="D92" s="152">
        <v>79.292372351869687</v>
      </c>
      <c r="E92" s="2">
        <v>991.06621596383263</v>
      </c>
      <c r="F92" s="4">
        <v>1.378600090378344</v>
      </c>
      <c r="G92" s="1">
        <v>4.3725315309403241</v>
      </c>
      <c r="H92" s="3" t="s">
        <v>291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>
        <v>1259364</v>
      </c>
      <c r="X92" s="1">
        <v>8511</v>
      </c>
      <c r="Y92" s="152">
        <v>34.654577126661202</v>
      </c>
      <c r="Z92" s="2">
        <v>999.50422400029333</v>
      </c>
      <c r="AA92" s="4">
        <v>0.75492770824534294</v>
      </c>
      <c r="AB92" s="1">
        <v>196.00417325019646</v>
      </c>
      <c r="AC92" s="3" t="s">
        <v>292</v>
      </c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ht="15" customHeight="1" x14ac:dyDescent="0.25">
      <c r="A93" s="1"/>
      <c r="B93" s="1">
        <v>55800</v>
      </c>
      <c r="C93" s="1">
        <v>9245</v>
      </c>
      <c r="D93" s="152">
        <v>79.292372351869687</v>
      </c>
      <c r="E93" s="2">
        <v>991.06621596383263</v>
      </c>
      <c r="F93" s="4">
        <v>1.378600090378344</v>
      </c>
      <c r="G93" s="1">
        <v>4.3882600616271601</v>
      </c>
      <c r="H93" s="3" t="s">
        <v>293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>
        <v>1090196</v>
      </c>
      <c r="X93" s="1">
        <v>10714</v>
      </c>
      <c r="Y93" s="152">
        <v>35.838523078721735</v>
      </c>
      <c r="Z93" s="2">
        <v>1009.3218220471263</v>
      </c>
      <c r="AA93" s="4">
        <v>0.71232235239595298</v>
      </c>
      <c r="AB93" s="1">
        <v>142.84872540287074</v>
      </c>
      <c r="AC93" s="3" t="s">
        <v>294</v>
      </c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ht="15" customHeight="1" x14ac:dyDescent="0.25">
      <c r="A94" s="1"/>
      <c r="B94" s="1">
        <v>57100</v>
      </c>
      <c r="C94" s="1">
        <v>9245</v>
      </c>
      <c r="D94" s="152">
        <v>79.292372351869687</v>
      </c>
      <c r="E94" s="2">
        <v>991.06621596383263</v>
      </c>
      <c r="F94" s="4">
        <v>1.378600090378344</v>
      </c>
      <c r="G94" s="1">
        <v>4.4904955110915923</v>
      </c>
      <c r="H94" s="3" t="s">
        <v>295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>
        <v>6340000</v>
      </c>
      <c r="X94" s="1">
        <v>41000</v>
      </c>
      <c r="Y94" s="152">
        <v>57.011297615777558</v>
      </c>
      <c r="Z94" s="2">
        <v>1010.1635137225462</v>
      </c>
      <c r="AA94" s="4">
        <v>0.96761217675749545</v>
      </c>
      <c r="AB94" s="1">
        <v>159.81004585912532</v>
      </c>
      <c r="AC94" s="3" t="s">
        <v>296</v>
      </c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ht="15" customHeight="1" x14ac:dyDescent="0.25">
      <c r="A95" s="1"/>
      <c r="B95" s="1">
        <v>55400</v>
      </c>
      <c r="C95" s="1">
        <v>9245</v>
      </c>
      <c r="D95" s="152">
        <v>79.292372351869687</v>
      </c>
      <c r="E95" s="2">
        <v>991.06621596383263</v>
      </c>
      <c r="F95" s="4">
        <v>1.378600090378344</v>
      </c>
      <c r="G95" s="1">
        <v>4.356803000253489</v>
      </c>
      <c r="H95" s="3" t="s">
        <v>297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>
        <v>6590000</v>
      </c>
      <c r="X95" s="1">
        <v>33000</v>
      </c>
      <c r="Y95" s="152">
        <v>57.239907584671997</v>
      </c>
      <c r="Z95" s="2">
        <v>936.65181244764005</v>
      </c>
      <c r="AA95" s="4">
        <v>1.6743168180941677</v>
      </c>
      <c r="AB95" s="1">
        <v>119.27071838427788</v>
      </c>
      <c r="AC95" s="3" t="s">
        <v>298</v>
      </c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1:43" ht="15" customHeight="1" x14ac:dyDescent="0.25">
      <c r="A96" s="1"/>
      <c r="B96" s="1">
        <v>56400</v>
      </c>
      <c r="C96" s="1">
        <v>9245</v>
      </c>
      <c r="D96" s="152">
        <v>79.292261995559087</v>
      </c>
      <c r="E96" s="2">
        <v>991.06621596383263</v>
      </c>
      <c r="F96" s="4">
        <v>1.3785999908878739</v>
      </c>
      <c r="G96" s="1">
        <v>4.4354459737838345</v>
      </c>
      <c r="H96" s="3" t="s">
        <v>299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>
        <v>720000</v>
      </c>
      <c r="X96" s="1">
        <v>8230</v>
      </c>
      <c r="Y96" s="152">
        <v>34.645941057891129</v>
      </c>
      <c r="Z96" s="2">
        <v>1023.46491499363</v>
      </c>
      <c r="AA96" s="4">
        <v>0.64271507346492807</v>
      </c>
      <c r="AB96" s="1">
        <v>136.11756636265582</v>
      </c>
      <c r="AC96" s="3" t="s">
        <v>300</v>
      </c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1:43" ht="15" customHeight="1" x14ac:dyDescent="0.25">
      <c r="A97" s="1"/>
      <c r="B97" s="1">
        <v>38900</v>
      </c>
      <c r="C97" s="1">
        <v>8240</v>
      </c>
      <c r="D97" s="152">
        <v>79.246998103622857</v>
      </c>
      <c r="E97" s="2">
        <v>1023.46491499363</v>
      </c>
      <c r="F97" s="4">
        <v>1.0748448933881083</v>
      </c>
      <c r="G97" s="1">
        <v>4.4011982504074787</v>
      </c>
      <c r="H97" s="3" t="s">
        <v>301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>
        <v>840000</v>
      </c>
      <c r="X97" s="1">
        <v>8230</v>
      </c>
      <c r="Y97" s="152">
        <v>34.635333710072416</v>
      </c>
      <c r="Z97" s="2">
        <v>1028.3368030158686</v>
      </c>
      <c r="AA97" s="4">
        <v>0.62199170978952667</v>
      </c>
      <c r="AB97" s="1">
        <v>164.09481348760431</v>
      </c>
      <c r="AC97" s="3" t="s">
        <v>302</v>
      </c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1:43" ht="15" customHeight="1" x14ac:dyDescent="0.25">
      <c r="A98" s="1"/>
      <c r="B98" s="1">
        <v>36900</v>
      </c>
      <c r="C98" s="1">
        <v>8240</v>
      </c>
      <c r="D98" s="152">
        <v>79.246832438695051</v>
      </c>
      <c r="E98" s="2">
        <v>1023.46491499363</v>
      </c>
      <c r="F98" s="4">
        <v>1.0748447757377952</v>
      </c>
      <c r="G98" s="1">
        <v>4.1749160209889347</v>
      </c>
      <c r="H98" s="3" t="s">
        <v>303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>
        <v>840000</v>
      </c>
      <c r="X98" s="1">
        <v>8230</v>
      </c>
      <c r="Y98" s="152">
        <v>34.635333710072416</v>
      </c>
      <c r="Z98" s="2">
        <v>1025.8985172317152</v>
      </c>
      <c r="AA98" s="4">
        <v>0.63225744699257291</v>
      </c>
      <c r="AB98" s="1">
        <v>161.43046490672248</v>
      </c>
      <c r="AC98" s="3" t="s">
        <v>304</v>
      </c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1:43" ht="15" customHeight="1" x14ac:dyDescent="0.25">
      <c r="A99" s="1"/>
      <c r="B99" s="1">
        <v>38800</v>
      </c>
      <c r="C99" s="1">
        <v>8240</v>
      </c>
      <c r="D99" s="152">
        <v>79.197774616839737</v>
      </c>
      <c r="E99" s="2">
        <v>1011.9690526699952</v>
      </c>
      <c r="F99" s="4">
        <v>1.1740151405444663</v>
      </c>
      <c r="G99" s="1">
        <v>4.0190661617482633</v>
      </c>
      <c r="H99" s="3" t="s">
        <v>305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>
        <v>240000</v>
      </c>
      <c r="X99" s="1">
        <v>1470</v>
      </c>
      <c r="Y99" s="152">
        <v>35.210484843363034</v>
      </c>
      <c r="Z99" s="2">
        <v>931.00843341349571</v>
      </c>
      <c r="AA99" s="4">
        <v>1.2001982524662749</v>
      </c>
      <c r="AB99" s="1">
        <v>136.03194787774171</v>
      </c>
      <c r="AC99" s="3" t="s">
        <v>306</v>
      </c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1:43" ht="15" customHeight="1" x14ac:dyDescent="0.25">
      <c r="A100" s="1"/>
      <c r="B100" s="1">
        <v>52830</v>
      </c>
      <c r="C100" s="1">
        <v>8240</v>
      </c>
      <c r="D100" s="152">
        <v>79.197719347904638</v>
      </c>
      <c r="E100" s="2">
        <v>1011.9690526699952</v>
      </c>
      <c r="F100" s="4">
        <v>1.1740150971697769</v>
      </c>
      <c r="G100" s="1">
        <v>5.4723524012814035</v>
      </c>
      <c r="H100" s="3" t="s">
        <v>307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>
        <v>27930000</v>
      </c>
      <c r="X100" s="1">
        <v>149000</v>
      </c>
      <c r="Y100" s="152">
        <v>36.035657202642035</v>
      </c>
      <c r="Z100" s="2">
        <v>934.39114653271474</v>
      </c>
      <c r="AA100" s="4">
        <v>1.1801569750493566</v>
      </c>
      <c r="AB100" s="1">
        <v>158.83451811288975</v>
      </c>
      <c r="AC100" s="3" t="s">
        <v>308</v>
      </c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</row>
    <row r="101" spans="1:43" ht="15" customHeight="1" x14ac:dyDescent="0.25">
      <c r="A101" s="1"/>
      <c r="B101" s="1">
        <v>49240</v>
      </c>
      <c r="C101" s="1">
        <v>8240</v>
      </c>
      <c r="D101" s="152">
        <v>79.197664078916233</v>
      </c>
      <c r="E101" s="2">
        <v>1011.9690526699952</v>
      </c>
      <c r="F101" s="4">
        <v>1.1740150537944849</v>
      </c>
      <c r="G101" s="1">
        <v>5.1004853718445053</v>
      </c>
      <c r="H101" s="3" t="s">
        <v>309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>
        <v>6026429</v>
      </c>
      <c r="X101" s="1">
        <v>17300</v>
      </c>
      <c r="Y101" s="152">
        <v>58.245789975199934</v>
      </c>
      <c r="Z101" s="2">
        <v>867.00161986857609</v>
      </c>
      <c r="AA101" s="4">
        <v>2.8876939407292319</v>
      </c>
      <c r="AB101" s="1">
        <v>120.63206983142328</v>
      </c>
      <c r="AC101" s="3" t="s">
        <v>310</v>
      </c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</row>
    <row r="102" spans="1:43" ht="15" customHeight="1" x14ac:dyDescent="0.25">
      <c r="A102" s="1"/>
      <c r="B102" s="1">
        <v>51750</v>
      </c>
      <c r="C102" s="1">
        <v>8240</v>
      </c>
      <c r="D102" s="152">
        <v>79.197719347904638</v>
      </c>
      <c r="E102" s="2">
        <v>1011.9690526699952</v>
      </c>
      <c r="F102" s="4">
        <v>1.1740150971697769</v>
      </c>
      <c r="G102" s="1">
        <v>5.3604814833676446</v>
      </c>
      <c r="H102" s="3" t="s">
        <v>311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>
        <v>5573393</v>
      </c>
      <c r="X102" s="1">
        <v>17300</v>
      </c>
      <c r="Y102" s="152">
        <v>58.245789975199934</v>
      </c>
      <c r="Z102" s="2">
        <v>867.00161986857609</v>
      </c>
      <c r="AA102" s="4">
        <v>2.8876939407292319</v>
      </c>
      <c r="AB102" s="1">
        <v>111.56356999708545</v>
      </c>
      <c r="AC102" s="3" t="s">
        <v>312</v>
      </c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</row>
    <row r="103" spans="1:43" ht="15" customHeight="1" x14ac:dyDescent="0.25">
      <c r="A103" s="1"/>
      <c r="B103" s="1">
        <v>37700</v>
      </c>
      <c r="C103" s="1">
        <v>8250</v>
      </c>
      <c r="D103" s="152">
        <v>79.595556737082774</v>
      </c>
      <c r="E103" s="2">
        <v>1025.2896778588388</v>
      </c>
      <c r="F103" s="4">
        <v>1.0601235035811343</v>
      </c>
      <c r="G103" s="1">
        <v>4.3194292305699831</v>
      </c>
      <c r="H103" s="3" t="s">
        <v>313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>
        <v>5984286</v>
      </c>
      <c r="X103" s="1">
        <v>17300</v>
      </c>
      <c r="Y103" s="152">
        <v>58.245789975199934</v>
      </c>
      <c r="Z103" s="2">
        <v>867.00161986857609</v>
      </c>
      <c r="AA103" s="4">
        <v>2.8876939407292319</v>
      </c>
      <c r="AB103" s="1">
        <v>119.78848612390667</v>
      </c>
      <c r="AC103" s="3" t="s">
        <v>310</v>
      </c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</row>
    <row r="104" spans="1:43" ht="15" customHeight="1" x14ac:dyDescent="0.25">
      <c r="A104" s="1"/>
      <c r="B104" s="1">
        <v>37300</v>
      </c>
      <c r="C104" s="1">
        <v>8250</v>
      </c>
      <c r="D104" s="152">
        <v>79.595117597802101</v>
      </c>
      <c r="E104" s="2">
        <v>1025.2896778588388</v>
      </c>
      <c r="F104" s="4">
        <v>1.0601232201523338</v>
      </c>
      <c r="G104" s="1">
        <v>4.2736008852789498</v>
      </c>
      <c r="H104" s="3" t="s">
        <v>314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>
        <v>6911429</v>
      </c>
      <c r="X104" s="1">
        <v>17300</v>
      </c>
      <c r="Y104" s="152">
        <v>58.245789975199934</v>
      </c>
      <c r="Z104" s="2">
        <v>867.00161986857609</v>
      </c>
      <c r="AA104" s="4">
        <v>2.8876939407292319</v>
      </c>
      <c r="AB104" s="1">
        <v>138.3472676377543</v>
      </c>
      <c r="AC104" s="3" t="s">
        <v>310</v>
      </c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</row>
    <row r="105" spans="1:43" ht="15" customHeight="1" x14ac:dyDescent="0.25">
      <c r="A105" s="1"/>
      <c r="B105" s="1">
        <v>36500</v>
      </c>
      <c r="C105" s="1">
        <v>8250</v>
      </c>
      <c r="D105" s="152">
        <v>79.592757168182956</v>
      </c>
      <c r="E105" s="2">
        <v>1024.4377943041716</v>
      </c>
      <c r="F105" s="4">
        <v>1.0670791335539458</v>
      </c>
      <c r="G105" s="1">
        <v>4.1546812773975024</v>
      </c>
      <c r="H105" s="3" t="s">
        <v>315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>
        <v>15300000</v>
      </c>
      <c r="X105" s="1">
        <v>15255</v>
      </c>
      <c r="Y105" s="152">
        <v>-35.889834726564757</v>
      </c>
      <c r="Z105" s="2">
        <v>645.86186835232513</v>
      </c>
      <c r="AA105" s="4">
        <v>8.1921259740568182</v>
      </c>
      <c r="AB105" s="1">
        <v>122.42851924928401</v>
      </c>
      <c r="AC105" s="3" t="s">
        <v>316</v>
      </c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</row>
    <row r="106" spans="1:43" ht="15" customHeight="1" x14ac:dyDescent="0.25">
      <c r="A106" s="1"/>
      <c r="B106" s="1">
        <v>36600</v>
      </c>
      <c r="C106" s="1">
        <v>8250</v>
      </c>
      <c r="D106" s="152">
        <v>79.593635478605506</v>
      </c>
      <c r="E106" s="2">
        <v>1025.0462240476249</v>
      </c>
      <c r="F106" s="4">
        <v>1.0621059274907627</v>
      </c>
      <c r="G106" s="1">
        <v>4.1855711487171767</v>
      </c>
      <c r="H106" s="3" t="s">
        <v>317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>
        <v>15200000</v>
      </c>
      <c r="X106" s="1">
        <v>15255</v>
      </c>
      <c r="Y106" s="152">
        <v>-35.88904793426704</v>
      </c>
      <c r="Z106" s="2">
        <v>645.61070226191305</v>
      </c>
      <c r="AA106" s="4">
        <v>8.2059067233937064</v>
      </c>
      <c r="AB106" s="1">
        <v>121.42407393842896</v>
      </c>
      <c r="AC106" s="3" t="s">
        <v>318</v>
      </c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</row>
    <row r="107" spans="1:43" ht="15" customHeight="1" x14ac:dyDescent="0.25">
      <c r="A107" s="1"/>
      <c r="B107" s="1">
        <v>37200</v>
      </c>
      <c r="C107" s="1">
        <v>8250</v>
      </c>
      <c r="D107" s="152">
        <v>79.593635478605506</v>
      </c>
      <c r="E107" s="2">
        <v>1025.0462240476249</v>
      </c>
      <c r="F107" s="4">
        <v>1.0621059274907627</v>
      </c>
      <c r="G107" s="1">
        <v>4.2541870691879504</v>
      </c>
      <c r="H107" s="3" t="s">
        <v>319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>
        <v>15900000</v>
      </c>
      <c r="X107" s="1">
        <v>15255</v>
      </c>
      <c r="Y107" s="152">
        <v>-35.889315147908356</v>
      </c>
      <c r="Z107" s="2">
        <v>645.77813753246699</v>
      </c>
      <c r="AA107" s="4">
        <v>8.1966993138790105</v>
      </c>
      <c r="AB107" s="1">
        <v>127.15865000775781</v>
      </c>
      <c r="AC107" s="3" t="s">
        <v>320</v>
      </c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</row>
    <row r="108" spans="1:43" ht="15" customHeight="1" x14ac:dyDescent="0.25">
      <c r="A108" s="1"/>
      <c r="B108" s="1">
        <v>36600</v>
      </c>
      <c r="C108" s="1">
        <v>8250</v>
      </c>
      <c r="D108" s="152">
        <v>79.593964841643725</v>
      </c>
      <c r="E108" s="2">
        <v>1025.0462240476249</v>
      </c>
      <c r="F108" s="4">
        <v>1.0621061405428989</v>
      </c>
      <c r="G108" s="1">
        <v>4.1855703091166507</v>
      </c>
      <c r="H108" s="3" t="s">
        <v>321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>
        <v>14600000</v>
      </c>
      <c r="X108" s="1">
        <v>15255</v>
      </c>
      <c r="Y108" s="152">
        <v>-35.889062779500712</v>
      </c>
      <c r="Z108" s="2">
        <v>645.61070226191305</v>
      </c>
      <c r="AA108" s="4">
        <v>8.2059077720516918</v>
      </c>
      <c r="AB108" s="1">
        <v>116.63100348359421</v>
      </c>
      <c r="AC108" s="3" t="s">
        <v>322</v>
      </c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</row>
    <row r="109" spans="1:43" ht="15" customHeight="1" x14ac:dyDescent="0.25">
      <c r="A109" s="1"/>
      <c r="B109" s="1">
        <v>39000</v>
      </c>
      <c r="C109" s="1">
        <v>8250</v>
      </c>
      <c r="D109" s="152">
        <v>79.594184415981317</v>
      </c>
      <c r="E109" s="2">
        <v>1025.2896778588388</v>
      </c>
      <c r="F109" s="4">
        <v>1.0601226177622718</v>
      </c>
      <c r="G109" s="1">
        <v>4.4683787997984838</v>
      </c>
      <c r="H109" s="3" t="s">
        <v>323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>
        <v>15100000</v>
      </c>
      <c r="X109" s="1">
        <v>15255</v>
      </c>
      <c r="Y109" s="152">
        <v>-35.890606663646814</v>
      </c>
      <c r="Z109" s="2">
        <v>646.44823026941094</v>
      </c>
      <c r="AA109" s="4">
        <v>8.1599691983780147</v>
      </c>
      <c r="AB109" s="1">
        <v>121.30430555004996</v>
      </c>
      <c r="AC109" s="3" t="s">
        <v>324</v>
      </c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</row>
    <row r="110" spans="1:43" ht="15" customHeight="1" x14ac:dyDescent="0.25">
      <c r="A110" s="1"/>
      <c r="B110" s="1">
        <v>535000</v>
      </c>
      <c r="C110" s="1">
        <v>12350</v>
      </c>
      <c r="D110" s="152">
        <v>-26.409789177287777</v>
      </c>
      <c r="E110" s="2">
        <v>561.45435003299076</v>
      </c>
      <c r="F110" s="4">
        <v>13.544156853113583</v>
      </c>
      <c r="G110" s="1">
        <v>3.2083005371903162</v>
      </c>
      <c r="H110" s="3" t="s">
        <v>325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>
        <v>14700000</v>
      </c>
      <c r="X110" s="1">
        <v>15255</v>
      </c>
      <c r="Y110" s="152">
        <v>-35.882886843632157</v>
      </c>
      <c r="Z110" s="2">
        <v>640.60396547453468</v>
      </c>
      <c r="AA110" s="4">
        <v>8.4861947949770151</v>
      </c>
      <c r="AB110" s="1">
        <v>113.55130409129261</v>
      </c>
      <c r="AC110" s="3" t="s">
        <v>326</v>
      </c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</row>
    <row r="111" spans="1:43" ht="1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>
        <v>16300000</v>
      </c>
      <c r="X111" s="1">
        <v>15255</v>
      </c>
      <c r="Y111" s="152">
        <v>-35.88435665552835</v>
      </c>
      <c r="Z111" s="2">
        <v>641.93601032139134</v>
      </c>
      <c r="AA111" s="4">
        <v>8.4106904360816941</v>
      </c>
      <c r="AB111" s="1">
        <v>127.04095324507252</v>
      </c>
      <c r="AC111" s="3" t="s">
        <v>327</v>
      </c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</row>
    <row r="112" spans="1:43" ht="1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>
        <v>14500000</v>
      </c>
      <c r="X112" s="1">
        <v>15255</v>
      </c>
      <c r="Y112" s="152">
        <v>-35.886123351236158</v>
      </c>
      <c r="Z112" s="2">
        <v>643.5207256877768</v>
      </c>
      <c r="AA112" s="4">
        <v>8.3217395839604897</v>
      </c>
      <c r="AB112" s="1">
        <v>114.21987200681919</v>
      </c>
      <c r="AC112" s="3" t="s">
        <v>328</v>
      </c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</row>
    <row r="113" spans="1:43" ht="1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>
        <v>15400000</v>
      </c>
      <c r="X113" s="1">
        <v>15255</v>
      </c>
      <c r="Y113" s="152">
        <v>-35.888617420884671</v>
      </c>
      <c r="Z113" s="2">
        <v>645.3596152683989</v>
      </c>
      <c r="AA113" s="4">
        <v>8.2197314870968885</v>
      </c>
      <c r="AB113" s="1">
        <v>122.81484886534726</v>
      </c>
      <c r="AC113" s="3" t="s">
        <v>329</v>
      </c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</row>
  </sheetData>
  <pageMargins left="0.7" right="0.7" top="0.75" bottom="0.75" header="0.3" footer="0.3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74</vt:i4>
      </vt:variant>
    </vt:vector>
  </HeadingPairs>
  <TitlesOfParts>
    <vt:vector size="82" baseType="lpstr">
      <vt:lpstr>N10 corrected</vt:lpstr>
      <vt:lpstr>DATA_Cosmocalc</vt:lpstr>
      <vt:lpstr>CRNdepthSummary Sim</vt:lpstr>
      <vt:lpstr>ModelPerfSim</vt:lpstr>
      <vt:lpstr>CosmoCalcVars</vt:lpstr>
      <vt:lpstr>NSE</vt:lpstr>
      <vt:lpstr>ChiSq</vt:lpstr>
      <vt:lpstr>NSE (No deflation)</vt:lpstr>
      <vt:lpstr>AlBeLogOrLin</vt:lpstr>
      <vt:lpstr>B_o</vt:lpstr>
      <vt:lpstr>ConfiLevel</vt:lpstr>
      <vt:lpstr>detail</vt:lpstr>
      <vt:lpstr>equation</vt:lpstr>
      <vt:lpstr>exponent</vt:lpstr>
      <vt:lpstr>F_10Be0</vt:lpstr>
      <vt:lpstr>F_10Be1</vt:lpstr>
      <vt:lpstr>F_10Be2</vt:lpstr>
      <vt:lpstr>F_10Be3</vt:lpstr>
      <vt:lpstr>F_14C0</vt:lpstr>
      <vt:lpstr>F_14C1</vt:lpstr>
      <vt:lpstr>F_14C2</vt:lpstr>
      <vt:lpstr>F_14C3</vt:lpstr>
      <vt:lpstr>F_21Ne0</vt:lpstr>
      <vt:lpstr>F_21Ne1</vt:lpstr>
      <vt:lpstr>F_21Ne2</vt:lpstr>
      <vt:lpstr>F_21Ne3</vt:lpstr>
      <vt:lpstr>F_26Al0</vt:lpstr>
      <vt:lpstr>F_26Al1</vt:lpstr>
      <vt:lpstr>F_26Al2</vt:lpstr>
      <vt:lpstr>F_26Al3</vt:lpstr>
      <vt:lpstr>F_36Cl0</vt:lpstr>
      <vt:lpstr>F_36Cl1</vt:lpstr>
      <vt:lpstr>F_36Cl2</vt:lpstr>
      <vt:lpstr>F_36Cl3</vt:lpstr>
      <vt:lpstr>F_3He0</vt:lpstr>
      <vt:lpstr>F_3He1</vt:lpstr>
      <vt:lpstr>F_3He2</vt:lpstr>
      <vt:lpstr>F_3He3</vt:lpstr>
      <vt:lpstr>G_o</vt:lpstr>
      <vt:lpstr>L_0</vt:lpstr>
      <vt:lpstr>L_1</vt:lpstr>
      <vt:lpstr>L_10Be</vt:lpstr>
      <vt:lpstr>L_14C</vt:lpstr>
      <vt:lpstr>L_2</vt:lpstr>
      <vt:lpstr>L_21Ne</vt:lpstr>
      <vt:lpstr>L_26Al</vt:lpstr>
      <vt:lpstr>L_3</vt:lpstr>
      <vt:lpstr>L_36Cl</vt:lpstr>
      <vt:lpstr>L_3He</vt:lpstr>
      <vt:lpstr>MetropIter</vt:lpstr>
      <vt:lpstr>MM_0</vt:lpstr>
      <vt:lpstr>n_10BeCals</vt:lpstr>
      <vt:lpstr>n_14CCals</vt:lpstr>
      <vt:lpstr>n_21NeCals</vt:lpstr>
      <vt:lpstr>n_26AlCals</vt:lpstr>
      <vt:lpstr>n_36ClCals</vt:lpstr>
      <vt:lpstr>n_3HeCals</vt:lpstr>
      <vt:lpstr>NeBeLogOrLin</vt:lpstr>
      <vt:lpstr>NewtonOption</vt:lpstr>
      <vt:lpstr>P_10Be</vt:lpstr>
      <vt:lpstr>P_14C</vt:lpstr>
      <vt:lpstr>P_21Ne</vt:lpstr>
      <vt:lpstr>P_21Ne10Be</vt:lpstr>
      <vt:lpstr>P_26Al</vt:lpstr>
      <vt:lpstr>P_36Cl</vt:lpstr>
      <vt:lpstr>P_3He</vt:lpstr>
      <vt:lpstr>P_o</vt:lpstr>
      <vt:lpstr>PlotEllipse</vt:lpstr>
      <vt:lpstr>R_d</vt:lpstr>
      <vt:lpstr>Replace</vt:lpstr>
      <vt:lpstr>rho</vt:lpstr>
      <vt:lpstr>scaling</vt:lpstr>
      <vt:lpstr>sigma</vt:lpstr>
      <vt:lpstr>T_o</vt:lpstr>
      <vt:lpstr>tieNe2Be</vt:lpstr>
      <vt:lpstr>version</vt:lpstr>
      <vt:lpstr>xMax</vt:lpstr>
      <vt:lpstr>xMin</vt:lpstr>
      <vt:lpstr>yMax</vt:lpstr>
      <vt:lpstr>yMin</vt:lpstr>
      <vt:lpstr>Zero</vt:lpstr>
      <vt:lpstr>zeroerosion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Veerle Vanacker</dc:creator>
  <cp:lastModifiedBy>Veerle Vanacker</cp:lastModifiedBy>
  <cp:lastPrinted>2017-09-18T08:57:06Z</cp:lastPrinted>
  <dcterms:created xsi:type="dcterms:W3CDTF">2017-09-14T11:35:39Z</dcterms:created>
  <dcterms:modified xsi:type="dcterms:W3CDTF">2025-02-18T11:19:10Z</dcterms:modified>
</cp:coreProperties>
</file>